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Team Licensering\TRINE\Opdaterede CDV ark\"/>
    </mc:Choice>
  </mc:AlternateContent>
  <bookViews>
    <workbookView xWindow="0" yWindow="0" windowWidth="20160" windowHeight="8475" tabRatio="721" activeTab="2"/>
  </bookViews>
  <sheets>
    <sheet name="Start -&gt;" sheetId="6" r:id="rId1"/>
    <sheet name="&lt;- End" sheetId="67" r:id="rId2"/>
    <sheet name="Results (30-40°C)" sheetId="5" r:id="rId3"/>
    <sheet name="Results (40-60°C)" sheetId="87" r:id="rId4"/>
    <sheet name="1" sheetId="16" r:id="rId5"/>
    <sheet name="2" sheetId="97" r:id="rId6"/>
    <sheet name="3" sheetId="98" r:id="rId7"/>
    <sheet name="4" sheetId="99" r:id="rId8"/>
    <sheet name="5" sheetId="100" r:id="rId9"/>
    <sheet name="6" sheetId="101" r:id="rId10"/>
    <sheet name="7" sheetId="102" r:id="rId11"/>
    <sheet name="8" sheetId="103" r:id="rId12"/>
    <sheet name="9" sheetId="104" r:id="rId13"/>
    <sheet name="10" sheetId="105" r:id="rId14"/>
    <sheet name="DID-list 2014" sheetId="77" r:id="rId15"/>
  </sheets>
  <definedNames>
    <definedName name="_xlnm.Print_Titles" localSheetId="14">'DID-list 2014'!$3:$4</definedName>
  </definedNames>
  <calcPr calcId="162913"/>
</workbook>
</file>

<file path=xl/calcChain.xml><?xml version="1.0" encoding="utf-8"?>
<calcChain xmlns="http://schemas.openxmlformats.org/spreadsheetml/2006/main">
  <c r="B5" i="105" l="1"/>
  <c r="B6" i="105"/>
  <c r="B7" i="105"/>
  <c r="B8" i="105"/>
  <c r="B9" i="105"/>
  <c r="B10" i="105"/>
  <c r="B11" i="105"/>
  <c r="B12" i="105"/>
  <c r="B13" i="105"/>
  <c r="B14" i="105"/>
  <c r="B15" i="105"/>
  <c r="B16" i="105"/>
  <c r="B17" i="105"/>
  <c r="B18" i="105"/>
  <c r="B19" i="105"/>
  <c r="B20" i="105"/>
  <c r="E5" i="105"/>
  <c r="F5" i="105"/>
  <c r="G5" i="105"/>
  <c r="E6" i="105"/>
  <c r="F6" i="105"/>
  <c r="G6" i="105"/>
  <c r="E7" i="105"/>
  <c r="F7" i="105"/>
  <c r="G7" i="105"/>
  <c r="E8" i="105"/>
  <c r="F8" i="105"/>
  <c r="G8" i="105"/>
  <c r="E9" i="105"/>
  <c r="F9" i="105"/>
  <c r="G9" i="105"/>
  <c r="E10" i="105"/>
  <c r="F10" i="105"/>
  <c r="G10" i="105"/>
  <c r="E11" i="105"/>
  <c r="F11" i="105"/>
  <c r="G11" i="105"/>
  <c r="E12" i="105"/>
  <c r="F12" i="105"/>
  <c r="G12" i="105"/>
  <c r="E13" i="105"/>
  <c r="F13" i="105"/>
  <c r="G13" i="105"/>
  <c r="E14" i="105"/>
  <c r="F14" i="105"/>
  <c r="G14" i="105"/>
  <c r="E15" i="105"/>
  <c r="F15" i="105"/>
  <c r="G15" i="105"/>
  <c r="E16" i="105"/>
  <c r="F16" i="105"/>
  <c r="G16" i="105"/>
  <c r="E17" i="105"/>
  <c r="F17" i="105"/>
  <c r="G17" i="105"/>
  <c r="E18" i="105"/>
  <c r="F18" i="105"/>
  <c r="G18" i="105"/>
  <c r="E19" i="105"/>
  <c r="F19" i="105"/>
  <c r="G19" i="105"/>
  <c r="E20" i="105"/>
  <c r="F20" i="105"/>
  <c r="G20" i="105"/>
  <c r="L5" i="105"/>
  <c r="M5" i="105"/>
  <c r="L6" i="105"/>
  <c r="M6" i="105"/>
  <c r="L7" i="105"/>
  <c r="M7" i="105"/>
  <c r="L8" i="105"/>
  <c r="M8" i="105"/>
  <c r="L9" i="105"/>
  <c r="M9" i="105"/>
  <c r="L10" i="105"/>
  <c r="M10" i="105"/>
  <c r="L11" i="105"/>
  <c r="M11" i="105"/>
  <c r="L12" i="105"/>
  <c r="M12" i="105"/>
  <c r="L13" i="105"/>
  <c r="M13" i="105"/>
  <c r="L14" i="105"/>
  <c r="M14" i="105"/>
  <c r="L15" i="105"/>
  <c r="M15" i="105"/>
  <c r="L16" i="105"/>
  <c r="M16" i="105"/>
  <c r="L17" i="105"/>
  <c r="M17" i="105"/>
  <c r="L18" i="105"/>
  <c r="M18" i="105"/>
  <c r="L19" i="105"/>
  <c r="M19" i="105"/>
  <c r="L20" i="105"/>
  <c r="M20" i="105"/>
  <c r="M4" i="105"/>
  <c r="L4" i="105"/>
  <c r="G4" i="105"/>
  <c r="F4" i="105"/>
  <c r="E4" i="105"/>
  <c r="B4" i="105"/>
  <c r="B5" i="104"/>
  <c r="B6" i="104"/>
  <c r="B7" i="104"/>
  <c r="B8" i="104"/>
  <c r="B9" i="104"/>
  <c r="B10" i="104"/>
  <c r="B11" i="104"/>
  <c r="B12" i="104"/>
  <c r="B13" i="104"/>
  <c r="B14" i="104"/>
  <c r="B15" i="104"/>
  <c r="B16" i="104"/>
  <c r="B17" i="104"/>
  <c r="B18" i="104"/>
  <c r="B19" i="104"/>
  <c r="B20" i="104"/>
  <c r="E5" i="104"/>
  <c r="F5" i="104"/>
  <c r="G5" i="104"/>
  <c r="E6" i="104"/>
  <c r="F6" i="104"/>
  <c r="G6" i="104"/>
  <c r="E7" i="104"/>
  <c r="F7" i="104"/>
  <c r="G7" i="104"/>
  <c r="E8" i="104"/>
  <c r="F8" i="104"/>
  <c r="G8" i="104"/>
  <c r="E9" i="104"/>
  <c r="F9" i="104"/>
  <c r="G9" i="104"/>
  <c r="E10" i="104"/>
  <c r="F10" i="104"/>
  <c r="G10" i="104"/>
  <c r="E11" i="104"/>
  <c r="F11" i="104"/>
  <c r="G11" i="104"/>
  <c r="E12" i="104"/>
  <c r="F12" i="104"/>
  <c r="G12" i="104"/>
  <c r="E13" i="104"/>
  <c r="F13" i="104"/>
  <c r="G13" i="104"/>
  <c r="E14" i="104"/>
  <c r="F14" i="104"/>
  <c r="G14" i="104"/>
  <c r="E15" i="104"/>
  <c r="F15" i="104"/>
  <c r="G15" i="104"/>
  <c r="E16" i="104"/>
  <c r="F16" i="104"/>
  <c r="G16" i="104"/>
  <c r="E17" i="104"/>
  <c r="F17" i="104"/>
  <c r="G17" i="104"/>
  <c r="E18" i="104"/>
  <c r="F18" i="104"/>
  <c r="G18" i="104"/>
  <c r="E19" i="104"/>
  <c r="F19" i="104"/>
  <c r="G19" i="104"/>
  <c r="E20" i="104"/>
  <c r="F20" i="104"/>
  <c r="G20" i="104"/>
  <c r="L5" i="104"/>
  <c r="M5" i="104"/>
  <c r="L6" i="104"/>
  <c r="M6" i="104"/>
  <c r="L7" i="104"/>
  <c r="M7" i="104"/>
  <c r="L8" i="104"/>
  <c r="M8" i="104"/>
  <c r="L9" i="104"/>
  <c r="M9" i="104"/>
  <c r="L10" i="104"/>
  <c r="M10" i="104"/>
  <c r="L11" i="104"/>
  <c r="M11" i="104"/>
  <c r="L12" i="104"/>
  <c r="M12" i="104"/>
  <c r="L13" i="104"/>
  <c r="M13" i="104"/>
  <c r="L14" i="104"/>
  <c r="M14" i="104"/>
  <c r="L15" i="104"/>
  <c r="M15" i="104"/>
  <c r="L16" i="104"/>
  <c r="M16" i="104"/>
  <c r="L17" i="104"/>
  <c r="M17" i="104"/>
  <c r="L18" i="104"/>
  <c r="M18" i="104"/>
  <c r="L19" i="104"/>
  <c r="M19" i="104"/>
  <c r="L20" i="104"/>
  <c r="M20" i="104"/>
  <c r="M4" i="104"/>
  <c r="L4" i="104"/>
  <c r="G4" i="104"/>
  <c r="F4" i="104"/>
  <c r="E4" i="104"/>
  <c r="B4" i="104"/>
  <c r="B5" i="103"/>
  <c r="B6" i="103"/>
  <c r="B7" i="103"/>
  <c r="B8" i="103"/>
  <c r="B9" i="103"/>
  <c r="B10" i="103"/>
  <c r="B11" i="103"/>
  <c r="B12" i="103"/>
  <c r="B13" i="103"/>
  <c r="B14" i="103"/>
  <c r="B15" i="103"/>
  <c r="B16" i="103"/>
  <c r="B17" i="103"/>
  <c r="B18" i="103"/>
  <c r="B19" i="103"/>
  <c r="B20" i="103"/>
  <c r="E5" i="103"/>
  <c r="E6" i="103"/>
  <c r="E7" i="103"/>
  <c r="E8" i="103"/>
  <c r="E9" i="103"/>
  <c r="E10" i="103"/>
  <c r="E11" i="103"/>
  <c r="E12" i="103"/>
  <c r="E13" i="103"/>
  <c r="E14" i="103"/>
  <c r="E15" i="103"/>
  <c r="E16" i="103"/>
  <c r="E17" i="103"/>
  <c r="E18" i="103"/>
  <c r="E19" i="103"/>
  <c r="E20" i="103"/>
  <c r="F5" i="103"/>
  <c r="F6" i="103"/>
  <c r="F7" i="103"/>
  <c r="F8" i="103"/>
  <c r="F9" i="103"/>
  <c r="F10" i="103"/>
  <c r="F11" i="103"/>
  <c r="F12" i="103"/>
  <c r="F13" i="103"/>
  <c r="F14" i="103"/>
  <c r="F15" i="103"/>
  <c r="F16" i="103"/>
  <c r="F17" i="103"/>
  <c r="F18" i="103"/>
  <c r="F19" i="103"/>
  <c r="F20" i="103"/>
  <c r="G5" i="103"/>
  <c r="G6" i="103"/>
  <c r="G7" i="103"/>
  <c r="G8" i="103"/>
  <c r="G9" i="103"/>
  <c r="G10" i="103"/>
  <c r="G11" i="103"/>
  <c r="G12" i="103"/>
  <c r="G13" i="103"/>
  <c r="G14" i="103"/>
  <c r="G15" i="103"/>
  <c r="G16" i="103"/>
  <c r="G17" i="103"/>
  <c r="G18" i="103"/>
  <c r="G19" i="103"/>
  <c r="G20" i="103"/>
  <c r="M5" i="103"/>
  <c r="M6" i="103"/>
  <c r="M7" i="103"/>
  <c r="M8" i="103"/>
  <c r="M9" i="103"/>
  <c r="M10" i="103"/>
  <c r="M11" i="103"/>
  <c r="M12" i="103"/>
  <c r="M13" i="103"/>
  <c r="M14" i="103"/>
  <c r="M15" i="103"/>
  <c r="M16" i="103"/>
  <c r="M17" i="103"/>
  <c r="M18" i="103"/>
  <c r="M19" i="103"/>
  <c r="M20" i="103"/>
  <c r="L5" i="103"/>
  <c r="L6" i="103"/>
  <c r="L7" i="103"/>
  <c r="L8" i="103"/>
  <c r="L9" i="103"/>
  <c r="L10" i="103"/>
  <c r="L11" i="103"/>
  <c r="L12" i="103"/>
  <c r="L13" i="103"/>
  <c r="L14" i="103"/>
  <c r="L15" i="103"/>
  <c r="L16" i="103"/>
  <c r="L17" i="103"/>
  <c r="L18" i="103"/>
  <c r="L19" i="103"/>
  <c r="L20" i="103"/>
  <c r="M4" i="103"/>
  <c r="L4" i="103"/>
  <c r="G4" i="103"/>
  <c r="F4" i="103"/>
  <c r="E4" i="103"/>
  <c r="B4" i="103"/>
  <c r="B5" i="102"/>
  <c r="B6" i="102"/>
  <c r="B7" i="102"/>
  <c r="B8" i="102"/>
  <c r="B9" i="102"/>
  <c r="B10" i="102"/>
  <c r="B11" i="102"/>
  <c r="B12" i="102"/>
  <c r="B13" i="102"/>
  <c r="B14" i="102"/>
  <c r="B15" i="102"/>
  <c r="B16" i="102"/>
  <c r="B17" i="102"/>
  <c r="B18" i="102"/>
  <c r="B19" i="102"/>
  <c r="B20" i="102"/>
  <c r="G5" i="102"/>
  <c r="G6" i="102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G20" i="102"/>
  <c r="F5" i="102"/>
  <c r="F6" i="102"/>
  <c r="F7" i="102"/>
  <c r="F8" i="102"/>
  <c r="F9" i="102"/>
  <c r="F10" i="102"/>
  <c r="F11" i="102"/>
  <c r="F12" i="102"/>
  <c r="F13" i="102"/>
  <c r="F14" i="102"/>
  <c r="F15" i="102"/>
  <c r="F16" i="102"/>
  <c r="F17" i="102"/>
  <c r="F18" i="102"/>
  <c r="F19" i="102"/>
  <c r="F20" i="102"/>
  <c r="E5" i="102"/>
  <c r="E6" i="102"/>
  <c r="E7" i="102"/>
  <c r="E8" i="102"/>
  <c r="E9" i="102"/>
  <c r="E10" i="102"/>
  <c r="E11" i="102"/>
  <c r="E12" i="102"/>
  <c r="E13" i="102"/>
  <c r="E14" i="102"/>
  <c r="E15" i="102"/>
  <c r="E16" i="102"/>
  <c r="E17" i="102"/>
  <c r="E18" i="102"/>
  <c r="E19" i="102"/>
  <c r="E20" i="102"/>
  <c r="M5" i="102"/>
  <c r="M6" i="102"/>
  <c r="M7" i="102"/>
  <c r="M8" i="102"/>
  <c r="M9" i="102"/>
  <c r="M10" i="102"/>
  <c r="M11" i="102"/>
  <c r="M12" i="102"/>
  <c r="M13" i="102"/>
  <c r="M14" i="102"/>
  <c r="M15" i="102"/>
  <c r="M16" i="102"/>
  <c r="M17" i="102"/>
  <c r="M18" i="102"/>
  <c r="M19" i="102"/>
  <c r="M20" i="102"/>
  <c r="M4" i="102"/>
  <c r="L5" i="102"/>
  <c r="L6" i="102"/>
  <c r="L7" i="102"/>
  <c r="L8" i="102"/>
  <c r="L9" i="102"/>
  <c r="L10" i="102"/>
  <c r="L11" i="102"/>
  <c r="L12" i="102"/>
  <c r="L13" i="102"/>
  <c r="L14" i="102"/>
  <c r="L15" i="102"/>
  <c r="L16" i="102"/>
  <c r="L17" i="102"/>
  <c r="L18" i="102"/>
  <c r="L19" i="102"/>
  <c r="L20" i="102"/>
  <c r="L4" i="102"/>
  <c r="J4" i="102"/>
  <c r="G4" i="102"/>
  <c r="F4" i="102"/>
  <c r="E4" i="102"/>
  <c r="B4" i="102"/>
  <c r="B5" i="101"/>
  <c r="B6" i="101"/>
  <c r="B7" i="101"/>
  <c r="B8" i="101"/>
  <c r="B9" i="101"/>
  <c r="B10" i="101"/>
  <c r="B11" i="101"/>
  <c r="B12" i="101"/>
  <c r="B13" i="101"/>
  <c r="B14" i="101"/>
  <c r="B15" i="101"/>
  <c r="B16" i="101"/>
  <c r="B17" i="101"/>
  <c r="B18" i="101"/>
  <c r="B19" i="101"/>
  <c r="B20" i="101"/>
  <c r="G5" i="101"/>
  <c r="G6" i="101"/>
  <c r="G7" i="101"/>
  <c r="G8" i="101"/>
  <c r="G9" i="101"/>
  <c r="G10" i="101"/>
  <c r="G11" i="101"/>
  <c r="G12" i="101"/>
  <c r="G13" i="101"/>
  <c r="G14" i="101"/>
  <c r="G15" i="101"/>
  <c r="G16" i="101"/>
  <c r="G17" i="101"/>
  <c r="G18" i="101"/>
  <c r="G19" i="101"/>
  <c r="G20" i="101"/>
  <c r="F5" i="101"/>
  <c r="F6" i="101"/>
  <c r="F7" i="101"/>
  <c r="F8" i="101"/>
  <c r="F9" i="101"/>
  <c r="F10" i="101"/>
  <c r="F11" i="101"/>
  <c r="F12" i="101"/>
  <c r="F13" i="101"/>
  <c r="F14" i="101"/>
  <c r="F15" i="101"/>
  <c r="F16" i="101"/>
  <c r="F17" i="101"/>
  <c r="F18" i="101"/>
  <c r="F19" i="101"/>
  <c r="F20" i="101"/>
  <c r="E5" i="101"/>
  <c r="E6" i="101"/>
  <c r="E7" i="101"/>
  <c r="E8" i="101"/>
  <c r="E9" i="101"/>
  <c r="E10" i="101"/>
  <c r="E11" i="101"/>
  <c r="E12" i="101"/>
  <c r="E13" i="101"/>
  <c r="E14" i="101"/>
  <c r="E15" i="101"/>
  <c r="E16" i="101"/>
  <c r="E17" i="101"/>
  <c r="E18" i="101"/>
  <c r="E19" i="101"/>
  <c r="E20" i="101"/>
  <c r="M5" i="101"/>
  <c r="M6" i="101"/>
  <c r="M7" i="101"/>
  <c r="M8" i="101"/>
  <c r="M9" i="101"/>
  <c r="M10" i="101"/>
  <c r="M11" i="101"/>
  <c r="M12" i="101"/>
  <c r="M13" i="101"/>
  <c r="M14" i="101"/>
  <c r="M15" i="101"/>
  <c r="M16" i="101"/>
  <c r="M17" i="101"/>
  <c r="M18" i="101"/>
  <c r="M19" i="101"/>
  <c r="M20" i="101"/>
  <c r="L5" i="101"/>
  <c r="L6" i="101"/>
  <c r="L7" i="101"/>
  <c r="L8" i="101"/>
  <c r="L9" i="101"/>
  <c r="L10" i="101"/>
  <c r="L11" i="101"/>
  <c r="L12" i="101"/>
  <c r="L13" i="101"/>
  <c r="L14" i="101"/>
  <c r="L15" i="101"/>
  <c r="L16" i="101"/>
  <c r="L17" i="101"/>
  <c r="L18" i="101"/>
  <c r="L19" i="101"/>
  <c r="L20" i="101"/>
  <c r="M4" i="101"/>
  <c r="L4" i="101"/>
  <c r="G4" i="101"/>
  <c r="F4" i="101"/>
  <c r="E4" i="101"/>
  <c r="B4" i="101"/>
  <c r="M5" i="100"/>
  <c r="M6" i="100"/>
  <c r="M7" i="100"/>
  <c r="M8" i="100"/>
  <c r="M9" i="100"/>
  <c r="M10" i="100"/>
  <c r="M11" i="100"/>
  <c r="M12" i="100"/>
  <c r="M13" i="100"/>
  <c r="M14" i="100"/>
  <c r="M15" i="100"/>
  <c r="M16" i="100"/>
  <c r="M17" i="100"/>
  <c r="M18" i="100"/>
  <c r="M19" i="100"/>
  <c r="M20" i="100"/>
  <c r="M4" i="100"/>
  <c r="L5" i="100"/>
  <c r="L6" i="100"/>
  <c r="L7" i="100"/>
  <c r="L8" i="100"/>
  <c r="L9" i="100"/>
  <c r="L10" i="100"/>
  <c r="L11" i="100"/>
  <c r="L12" i="100"/>
  <c r="L13" i="100"/>
  <c r="L14" i="100"/>
  <c r="L15" i="100"/>
  <c r="L16" i="100"/>
  <c r="L17" i="100"/>
  <c r="L18" i="100"/>
  <c r="L19" i="100"/>
  <c r="L20" i="100"/>
  <c r="L4" i="100"/>
  <c r="G5" i="100"/>
  <c r="G6" i="100"/>
  <c r="G7" i="100"/>
  <c r="G8" i="100"/>
  <c r="G9" i="100"/>
  <c r="G10" i="100"/>
  <c r="G11" i="100"/>
  <c r="G12" i="100"/>
  <c r="G13" i="100"/>
  <c r="G14" i="100"/>
  <c r="G15" i="100"/>
  <c r="G16" i="100"/>
  <c r="G17" i="100"/>
  <c r="G18" i="100"/>
  <c r="G19" i="100"/>
  <c r="G20" i="100"/>
  <c r="F5" i="100"/>
  <c r="F6" i="100"/>
  <c r="F7" i="100"/>
  <c r="F8" i="100"/>
  <c r="F9" i="100"/>
  <c r="F10" i="100"/>
  <c r="F11" i="100"/>
  <c r="F12" i="100"/>
  <c r="F13" i="100"/>
  <c r="F14" i="100"/>
  <c r="F15" i="100"/>
  <c r="F16" i="100"/>
  <c r="F17" i="100"/>
  <c r="F18" i="100"/>
  <c r="F19" i="100"/>
  <c r="F20" i="100"/>
  <c r="E5" i="100"/>
  <c r="E6" i="100"/>
  <c r="E7" i="100"/>
  <c r="E8" i="100"/>
  <c r="E9" i="100"/>
  <c r="E10" i="100"/>
  <c r="E11" i="100"/>
  <c r="E12" i="100"/>
  <c r="E13" i="100"/>
  <c r="E14" i="100"/>
  <c r="E15" i="100"/>
  <c r="E16" i="100"/>
  <c r="E17" i="100"/>
  <c r="E18" i="100"/>
  <c r="E19" i="100"/>
  <c r="E20" i="100"/>
  <c r="G4" i="100"/>
  <c r="F4" i="100"/>
  <c r="E4" i="100"/>
  <c r="B5" i="100"/>
  <c r="B6" i="100"/>
  <c r="B7" i="100"/>
  <c r="B8" i="100"/>
  <c r="B9" i="100"/>
  <c r="B10" i="100"/>
  <c r="B11" i="100"/>
  <c r="B12" i="100"/>
  <c r="B13" i="100"/>
  <c r="B14" i="100"/>
  <c r="B15" i="100"/>
  <c r="B16" i="100"/>
  <c r="B17" i="100"/>
  <c r="B18" i="100"/>
  <c r="B19" i="100"/>
  <c r="B20" i="100"/>
  <c r="B4" i="100"/>
  <c r="M5" i="99"/>
  <c r="M6" i="99"/>
  <c r="M7" i="99"/>
  <c r="M8" i="99"/>
  <c r="M9" i="99"/>
  <c r="M10" i="99"/>
  <c r="M11" i="99"/>
  <c r="M12" i="99"/>
  <c r="M13" i="99"/>
  <c r="M14" i="99"/>
  <c r="M15" i="99"/>
  <c r="M16" i="99"/>
  <c r="M17" i="99"/>
  <c r="M18" i="99"/>
  <c r="M19" i="99"/>
  <c r="M20" i="99"/>
  <c r="M4" i="99"/>
  <c r="L5" i="99"/>
  <c r="L6" i="99"/>
  <c r="L7" i="99"/>
  <c r="L8" i="99"/>
  <c r="L9" i="99"/>
  <c r="L10" i="99"/>
  <c r="L11" i="99"/>
  <c r="L12" i="99"/>
  <c r="L13" i="99"/>
  <c r="L14" i="99"/>
  <c r="L15" i="99"/>
  <c r="L16" i="99"/>
  <c r="L17" i="99"/>
  <c r="L18" i="99"/>
  <c r="L19" i="99"/>
  <c r="L20" i="99"/>
  <c r="L4" i="99"/>
  <c r="G5" i="99"/>
  <c r="G6" i="99"/>
  <c r="G7" i="99"/>
  <c r="G8" i="99"/>
  <c r="G9" i="99"/>
  <c r="G10" i="99"/>
  <c r="G11" i="99"/>
  <c r="G12" i="99"/>
  <c r="G13" i="99"/>
  <c r="G14" i="99"/>
  <c r="G15" i="99"/>
  <c r="G16" i="99"/>
  <c r="G17" i="99"/>
  <c r="G18" i="99"/>
  <c r="G19" i="99"/>
  <c r="G20" i="99"/>
  <c r="G4" i="99"/>
  <c r="F5" i="99"/>
  <c r="F6" i="99"/>
  <c r="F7" i="99"/>
  <c r="F8" i="99"/>
  <c r="F9" i="99"/>
  <c r="F10" i="99"/>
  <c r="F11" i="99"/>
  <c r="F12" i="99"/>
  <c r="F13" i="99"/>
  <c r="F14" i="99"/>
  <c r="F15" i="99"/>
  <c r="F16" i="99"/>
  <c r="F17" i="99"/>
  <c r="F18" i="99"/>
  <c r="F19" i="99"/>
  <c r="F20" i="99"/>
  <c r="F4" i="99"/>
  <c r="E5" i="99"/>
  <c r="E6" i="99"/>
  <c r="E7" i="99"/>
  <c r="E8" i="99"/>
  <c r="E9" i="99"/>
  <c r="E10" i="99"/>
  <c r="E11" i="99"/>
  <c r="E12" i="99"/>
  <c r="E13" i="99"/>
  <c r="E14" i="99"/>
  <c r="E15" i="99"/>
  <c r="E16" i="99"/>
  <c r="E17" i="99"/>
  <c r="E18" i="99"/>
  <c r="E19" i="99"/>
  <c r="E20" i="99"/>
  <c r="E4" i="99"/>
  <c r="B5" i="99"/>
  <c r="B6" i="99"/>
  <c r="B7" i="99"/>
  <c r="B8" i="99"/>
  <c r="B9" i="99"/>
  <c r="B10" i="99"/>
  <c r="B11" i="99"/>
  <c r="B12" i="99"/>
  <c r="B13" i="99"/>
  <c r="B14" i="99"/>
  <c r="B15" i="99"/>
  <c r="B16" i="99"/>
  <c r="B17" i="99"/>
  <c r="B18" i="99"/>
  <c r="B19" i="99"/>
  <c r="B20" i="99"/>
  <c r="B4" i="99"/>
  <c r="L5" i="98"/>
  <c r="M5" i="98"/>
  <c r="L6" i="98"/>
  <c r="M6" i="98"/>
  <c r="L7" i="98"/>
  <c r="M7" i="98"/>
  <c r="L8" i="98"/>
  <c r="M8" i="98"/>
  <c r="L9" i="98"/>
  <c r="M9" i="98"/>
  <c r="L10" i="98"/>
  <c r="M10" i="98"/>
  <c r="L11" i="98"/>
  <c r="M11" i="98"/>
  <c r="L12" i="98"/>
  <c r="M12" i="98"/>
  <c r="L13" i="98"/>
  <c r="M13" i="98"/>
  <c r="L14" i="98"/>
  <c r="M14" i="98"/>
  <c r="L15" i="98"/>
  <c r="M15" i="98"/>
  <c r="L16" i="98"/>
  <c r="M16" i="98"/>
  <c r="L17" i="98"/>
  <c r="M17" i="98"/>
  <c r="L18" i="98"/>
  <c r="M18" i="98"/>
  <c r="L19" i="98"/>
  <c r="M19" i="98"/>
  <c r="L20" i="98"/>
  <c r="M20" i="98"/>
  <c r="E9" i="98"/>
  <c r="G9" i="98"/>
  <c r="E5" i="98"/>
  <c r="F5" i="98"/>
  <c r="G5" i="98"/>
  <c r="E6" i="98"/>
  <c r="F6" i="98"/>
  <c r="G6" i="98"/>
  <c r="E7" i="98"/>
  <c r="F7" i="98"/>
  <c r="G7" i="98"/>
  <c r="E8" i="98"/>
  <c r="F8" i="98"/>
  <c r="G8" i="98"/>
  <c r="F9" i="98"/>
  <c r="E10" i="98"/>
  <c r="F10" i="98"/>
  <c r="G10" i="98"/>
  <c r="E11" i="98"/>
  <c r="F11" i="98"/>
  <c r="G11" i="98"/>
  <c r="E12" i="98"/>
  <c r="F12" i="98"/>
  <c r="G12" i="98"/>
  <c r="E13" i="98"/>
  <c r="F13" i="98"/>
  <c r="G13" i="98"/>
  <c r="E14" i="98"/>
  <c r="F14" i="98"/>
  <c r="G14" i="98"/>
  <c r="E15" i="98"/>
  <c r="F15" i="98"/>
  <c r="G15" i="98"/>
  <c r="E16" i="98"/>
  <c r="F16" i="98"/>
  <c r="G16" i="98"/>
  <c r="E17" i="98"/>
  <c r="F17" i="98"/>
  <c r="G17" i="98"/>
  <c r="E18" i="98"/>
  <c r="F18" i="98"/>
  <c r="G18" i="98"/>
  <c r="E19" i="98"/>
  <c r="F19" i="98"/>
  <c r="G19" i="98"/>
  <c r="E20" i="98"/>
  <c r="F20" i="98"/>
  <c r="G20" i="98"/>
  <c r="B5" i="98"/>
  <c r="B6" i="98"/>
  <c r="B7" i="98"/>
  <c r="B8" i="98"/>
  <c r="B9" i="98"/>
  <c r="B10" i="98"/>
  <c r="B11" i="98"/>
  <c r="B12" i="98"/>
  <c r="B13" i="98"/>
  <c r="B14" i="98"/>
  <c r="B15" i="98"/>
  <c r="B16" i="98"/>
  <c r="B17" i="98"/>
  <c r="B18" i="98"/>
  <c r="B19" i="98"/>
  <c r="B20" i="98"/>
  <c r="M4" i="98"/>
  <c r="L4" i="98"/>
  <c r="G4" i="98"/>
  <c r="F4" i="98"/>
  <c r="E4" i="98"/>
  <c r="B4" i="98"/>
  <c r="B1" i="97"/>
  <c r="B5" i="97"/>
  <c r="B6" i="97"/>
  <c r="B7" i="97"/>
  <c r="B8" i="97"/>
  <c r="B9" i="97"/>
  <c r="B10" i="97"/>
  <c r="B11" i="97"/>
  <c r="B12" i="97"/>
  <c r="B13" i="97"/>
  <c r="B14" i="97"/>
  <c r="B15" i="97"/>
  <c r="B16" i="97"/>
  <c r="B17" i="97"/>
  <c r="B18" i="97"/>
  <c r="B19" i="97"/>
  <c r="B20" i="97"/>
  <c r="G5" i="97"/>
  <c r="G6" i="97"/>
  <c r="G7" i="97"/>
  <c r="G8" i="97"/>
  <c r="G9" i="97"/>
  <c r="G10" i="97"/>
  <c r="G11" i="97"/>
  <c r="G12" i="97"/>
  <c r="G13" i="97"/>
  <c r="G14" i="97"/>
  <c r="G15" i="97"/>
  <c r="G16" i="97"/>
  <c r="G17" i="97"/>
  <c r="G18" i="97"/>
  <c r="G19" i="97"/>
  <c r="G20" i="97"/>
  <c r="F5" i="97"/>
  <c r="F6" i="97"/>
  <c r="F7" i="97"/>
  <c r="F8" i="97"/>
  <c r="F9" i="97"/>
  <c r="F10" i="97"/>
  <c r="F11" i="97"/>
  <c r="F12" i="97"/>
  <c r="F13" i="97"/>
  <c r="F14" i="97"/>
  <c r="F15" i="97"/>
  <c r="F16" i="97"/>
  <c r="F17" i="97"/>
  <c r="F18" i="97"/>
  <c r="F19" i="97"/>
  <c r="F20" i="97"/>
  <c r="E5" i="97"/>
  <c r="E6" i="97"/>
  <c r="E7" i="97"/>
  <c r="E8" i="97"/>
  <c r="E9" i="97"/>
  <c r="E10" i="97"/>
  <c r="E11" i="97"/>
  <c r="E12" i="97"/>
  <c r="E13" i="97"/>
  <c r="E14" i="97"/>
  <c r="E15" i="97"/>
  <c r="E16" i="97"/>
  <c r="E17" i="97"/>
  <c r="E18" i="97"/>
  <c r="E19" i="97"/>
  <c r="E20" i="97"/>
  <c r="L5" i="97"/>
  <c r="L6" i="97"/>
  <c r="L7" i="97"/>
  <c r="L8" i="97"/>
  <c r="L9" i="97"/>
  <c r="L10" i="97"/>
  <c r="L11" i="97"/>
  <c r="L12" i="97"/>
  <c r="L13" i="97"/>
  <c r="L14" i="97"/>
  <c r="L15" i="97"/>
  <c r="L16" i="97"/>
  <c r="L17" i="97"/>
  <c r="L18" i="97"/>
  <c r="L19" i="97"/>
  <c r="L20" i="97"/>
  <c r="M5" i="97"/>
  <c r="M6" i="97"/>
  <c r="M7" i="97"/>
  <c r="M8" i="97"/>
  <c r="M9" i="97"/>
  <c r="M10" i="97"/>
  <c r="M11" i="97"/>
  <c r="M12" i="97"/>
  <c r="M13" i="97"/>
  <c r="M14" i="97"/>
  <c r="M15" i="97"/>
  <c r="M16" i="97"/>
  <c r="M17" i="97"/>
  <c r="M18" i="97"/>
  <c r="M19" i="97"/>
  <c r="M20" i="97"/>
  <c r="M4" i="97"/>
  <c r="L4" i="97"/>
  <c r="G4" i="97"/>
  <c r="F4" i="97"/>
  <c r="E4" i="97"/>
  <c r="B4" i="97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M4" i="16"/>
  <c r="L4" i="16"/>
  <c r="G4" i="16"/>
  <c r="F4" i="16"/>
  <c r="E4" i="16"/>
  <c r="B4" i="16"/>
  <c r="K4" i="98" l="1"/>
  <c r="E250" i="77"/>
  <c r="H250" i="77" s="1"/>
  <c r="E249" i="77"/>
  <c r="E248" i="77"/>
  <c r="E247" i="77"/>
  <c r="E246" i="77"/>
  <c r="E245" i="77"/>
  <c r="H244" i="77"/>
  <c r="E244" i="77"/>
  <c r="H243" i="77"/>
  <c r="E243" i="77"/>
  <c r="H242" i="77"/>
  <c r="E242" i="77"/>
  <c r="H241" i="77"/>
  <c r="E241" i="77"/>
  <c r="E240" i="77"/>
  <c r="H240" i="77" s="1"/>
  <c r="H239" i="77"/>
  <c r="E239" i="77"/>
  <c r="E238" i="77"/>
  <c r="H238" i="77" s="1"/>
  <c r="H237" i="77"/>
  <c r="E237" i="77"/>
  <c r="H236" i="77"/>
  <c r="E236" i="77"/>
  <c r="H235" i="77"/>
  <c r="E235" i="77"/>
  <c r="H234" i="77"/>
  <c r="E234" i="77"/>
  <c r="H233" i="77"/>
  <c r="E233" i="77"/>
  <c r="H232" i="77"/>
  <c r="E232" i="77"/>
  <c r="H231" i="77"/>
  <c r="E231" i="77"/>
  <c r="H230" i="77"/>
  <c r="E230" i="77"/>
  <c r="H229" i="77"/>
  <c r="E229" i="77"/>
  <c r="E228" i="77"/>
  <c r="H228" i="77" s="1"/>
  <c r="H227" i="77"/>
  <c r="E227" i="77"/>
  <c r="E226" i="77"/>
  <c r="H226" i="77" s="1"/>
  <c r="H225" i="77"/>
  <c r="E225" i="77"/>
  <c r="E224" i="77"/>
  <c r="H224" i="77" s="1"/>
  <c r="H223" i="77"/>
  <c r="E223" i="77"/>
  <c r="E222" i="77"/>
  <c r="H222" i="77" s="1"/>
  <c r="H221" i="77"/>
  <c r="E221" i="77"/>
  <c r="H220" i="77"/>
  <c r="E220" i="77"/>
  <c r="H219" i="77"/>
  <c r="E219" i="77"/>
  <c r="E218" i="77"/>
  <c r="H218" i="77" s="1"/>
  <c r="H217" i="77"/>
  <c r="E217" i="77"/>
  <c r="E216" i="77"/>
  <c r="H216" i="77" s="1"/>
  <c r="H215" i="77"/>
  <c r="E215" i="77"/>
  <c r="E214" i="77"/>
  <c r="H214" i="77" s="1"/>
  <c r="E213" i="77"/>
  <c r="H213" i="77" s="1"/>
  <c r="E212" i="77"/>
  <c r="H212" i="77" s="1"/>
  <c r="H211" i="77"/>
  <c r="E211" i="77"/>
  <c r="E209" i="77"/>
  <c r="H209" i="77" s="1"/>
  <c r="H208" i="77"/>
  <c r="E208" i="77"/>
  <c r="E207" i="77"/>
  <c r="H207" i="77" s="1"/>
  <c r="H203" i="77"/>
  <c r="E203" i="77"/>
  <c r="E202" i="77"/>
  <c r="H202" i="77" s="1"/>
  <c r="H201" i="77"/>
  <c r="E201" i="77"/>
  <c r="E200" i="77"/>
  <c r="H200" i="77" s="1"/>
  <c r="H198" i="77"/>
  <c r="E198" i="77"/>
  <c r="E197" i="77"/>
  <c r="H197" i="77" s="1"/>
  <c r="H196" i="77"/>
  <c r="E196" i="77"/>
  <c r="E195" i="77"/>
  <c r="H195" i="77" s="1"/>
  <c r="E194" i="77"/>
  <c r="H192" i="77"/>
  <c r="E192" i="77"/>
  <c r="H190" i="77"/>
  <c r="E190" i="77"/>
  <c r="H189" i="77"/>
  <c r="E189" i="77"/>
  <c r="H188" i="77"/>
  <c r="E188" i="77"/>
  <c r="E187" i="77"/>
  <c r="H187" i="77" s="1"/>
  <c r="E186" i="77"/>
  <c r="H186" i="77" s="1"/>
  <c r="E185" i="77"/>
  <c r="H185" i="77" s="1"/>
  <c r="E184" i="77"/>
  <c r="H184" i="77" s="1"/>
  <c r="E183" i="77"/>
  <c r="H182" i="77"/>
  <c r="E182" i="77"/>
  <c r="H181" i="77"/>
  <c r="E180" i="77"/>
  <c r="H180" i="77" s="1"/>
  <c r="E179" i="77"/>
  <c r="H179" i="77" s="1"/>
  <c r="H178" i="77"/>
  <c r="E178" i="77"/>
  <c r="E177" i="77"/>
  <c r="H177" i="77" s="1"/>
  <c r="H176" i="77"/>
  <c r="E176" i="77"/>
  <c r="E175" i="77"/>
  <c r="H175" i="77" s="1"/>
  <c r="E174" i="77"/>
  <c r="H174" i="77" s="1"/>
  <c r="E173" i="77"/>
  <c r="H173" i="77" s="1"/>
  <c r="E172" i="77"/>
  <c r="H172" i="77" s="1"/>
  <c r="E171" i="77"/>
  <c r="H171" i="77" s="1"/>
  <c r="H170" i="77"/>
  <c r="E170" i="77"/>
  <c r="H169" i="77"/>
  <c r="E169" i="77"/>
  <c r="E168" i="77"/>
  <c r="H168" i="77" s="1"/>
  <c r="E167" i="77"/>
  <c r="H167" i="77" s="1"/>
  <c r="H166" i="77"/>
  <c r="E166" i="77"/>
  <c r="E164" i="77"/>
  <c r="H164" i="77" s="1"/>
  <c r="E163" i="77"/>
  <c r="H162" i="77"/>
  <c r="E162" i="77"/>
  <c r="H161" i="77"/>
  <c r="E161" i="77"/>
  <c r="E160" i="77"/>
  <c r="H160" i="77" s="1"/>
  <c r="E159" i="77"/>
  <c r="H159" i="77" s="1"/>
  <c r="E158" i="77"/>
  <c r="H158" i="77" s="1"/>
  <c r="E157" i="77"/>
  <c r="H157" i="77" s="1"/>
  <c r="E156" i="77"/>
  <c r="H156" i="77" s="1"/>
  <c r="E153" i="77"/>
  <c r="H153" i="77" s="1"/>
  <c r="E152" i="77"/>
  <c r="H152" i="77" s="1"/>
  <c r="E151" i="77"/>
  <c r="H151" i="77" s="1"/>
  <c r="E150" i="77"/>
  <c r="H150" i="77" s="1"/>
  <c r="H149" i="77"/>
  <c r="E149" i="77"/>
  <c r="H147" i="77"/>
  <c r="E147" i="77"/>
  <c r="H146" i="77"/>
  <c r="E146" i="77"/>
  <c r="H145" i="77"/>
  <c r="E145" i="77"/>
  <c r="H144" i="77"/>
  <c r="E144" i="77"/>
  <c r="H143" i="77"/>
  <c r="E143" i="77"/>
  <c r="H142" i="77"/>
  <c r="E142" i="77"/>
  <c r="H141" i="77"/>
  <c r="E141" i="77"/>
  <c r="H140" i="77"/>
  <c r="E140" i="77"/>
  <c r="E139" i="77"/>
  <c r="H139" i="77" s="1"/>
  <c r="E136" i="77"/>
  <c r="H136" i="77" s="1"/>
  <c r="E133" i="77"/>
  <c r="H132" i="77"/>
  <c r="E132" i="77"/>
  <c r="E131" i="77"/>
  <c r="H129" i="77"/>
  <c r="E129" i="77"/>
  <c r="E127" i="77"/>
  <c r="H127" i="77" s="1"/>
  <c r="E124" i="77"/>
  <c r="H124" i="77" s="1"/>
  <c r="E123" i="77"/>
  <c r="H123" i="77" s="1"/>
  <c r="H122" i="77"/>
  <c r="E122" i="77"/>
  <c r="H121" i="77"/>
  <c r="E121" i="77"/>
  <c r="H120" i="77"/>
  <c r="E120" i="77"/>
  <c r="E118" i="77"/>
  <c r="H118" i="77" s="1"/>
  <c r="E117" i="77"/>
  <c r="H117" i="77" s="1"/>
  <c r="H115" i="77"/>
  <c r="E115" i="77"/>
  <c r="E114" i="77"/>
  <c r="H114" i="77" s="1"/>
  <c r="E112" i="77"/>
  <c r="H109" i="77"/>
  <c r="H108" i="77"/>
  <c r="E108" i="77"/>
  <c r="H107" i="77"/>
  <c r="E107" i="77"/>
  <c r="H106" i="77"/>
  <c r="E106" i="77"/>
  <c r="C103" i="77"/>
  <c r="E103" i="77" s="1"/>
  <c r="H103" i="77" s="1"/>
  <c r="H102" i="77"/>
  <c r="E102" i="77"/>
  <c r="H101" i="77"/>
  <c r="E101" i="77"/>
  <c r="H100" i="77"/>
  <c r="E100" i="77"/>
  <c r="E99" i="77"/>
  <c r="H99" i="77" s="1"/>
  <c r="H98" i="77"/>
  <c r="E98" i="77"/>
  <c r="H97" i="77"/>
  <c r="E97" i="77"/>
  <c r="H94" i="77"/>
  <c r="E94" i="77"/>
  <c r="H93" i="77"/>
  <c r="E93" i="77"/>
  <c r="H92" i="77"/>
  <c r="E92" i="77"/>
  <c r="E91" i="77"/>
  <c r="H90" i="77"/>
  <c r="E90" i="77"/>
  <c r="H89" i="77"/>
  <c r="E89" i="77"/>
  <c r="E88" i="77"/>
  <c r="H88" i="77" s="1"/>
  <c r="H87" i="77"/>
  <c r="C87" i="77"/>
  <c r="E87" i="77" s="1"/>
  <c r="E86" i="77"/>
  <c r="H86" i="77" s="1"/>
  <c r="E85" i="77"/>
  <c r="H85" i="77" s="1"/>
  <c r="C85" i="77"/>
  <c r="H84" i="77"/>
  <c r="C84" i="77"/>
  <c r="E84" i="77" s="1"/>
  <c r="H83" i="77"/>
  <c r="E83" i="77"/>
  <c r="E82" i="77"/>
  <c r="H82" i="77" s="1"/>
  <c r="E81" i="77"/>
  <c r="H81" i="77" s="1"/>
  <c r="H80" i="77"/>
  <c r="E80" i="77"/>
  <c r="E79" i="77"/>
  <c r="H79" i="77" s="1"/>
  <c r="H78" i="77"/>
  <c r="E78" i="77"/>
  <c r="H77" i="77"/>
  <c r="H76" i="77"/>
  <c r="E76" i="77"/>
  <c r="H75" i="77"/>
  <c r="E75" i="77"/>
  <c r="H74" i="77"/>
  <c r="E74" i="77"/>
  <c r="H73" i="77"/>
  <c r="E73" i="77"/>
  <c r="E72" i="77"/>
  <c r="H72" i="77" s="1"/>
  <c r="H71" i="77"/>
  <c r="E71" i="77"/>
  <c r="H70" i="77"/>
  <c r="E70" i="77"/>
  <c r="H69" i="77"/>
  <c r="E69" i="77"/>
  <c r="H68" i="77"/>
  <c r="E68" i="77"/>
  <c r="H67" i="77"/>
  <c r="E67" i="77"/>
  <c r="H66" i="77"/>
  <c r="E66" i="77"/>
  <c r="H65" i="77"/>
  <c r="H64" i="77"/>
  <c r="E64" i="77"/>
  <c r="H63" i="77"/>
  <c r="E63" i="77"/>
  <c r="H62" i="77"/>
  <c r="E62" i="77"/>
  <c r="H61" i="77"/>
  <c r="E61" i="77"/>
  <c r="H60" i="77"/>
  <c r="E60" i="77"/>
  <c r="H59" i="77"/>
  <c r="E59" i="77"/>
  <c r="H58" i="77"/>
  <c r="E58" i="77"/>
  <c r="H57" i="77"/>
  <c r="E57" i="77"/>
  <c r="H56" i="77"/>
  <c r="H55" i="77"/>
  <c r="E55" i="77"/>
  <c r="H54" i="77"/>
  <c r="E54" i="77"/>
  <c r="H53" i="77"/>
  <c r="E53" i="77"/>
  <c r="H52" i="77"/>
  <c r="E52" i="77"/>
  <c r="H51" i="77"/>
  <c r="E51" i="77"/>
  <c r="H50" i="77"/>
  <c r="E50" i="77"/>
  <c r="H49" i="77"/>
  <c r="E49" i="77"/>
  <c r="E48" i="77"/>
  <c r="H48" i="77" s="1"/>
  <c r="H47" i="77"/>
  <c r="E47" i="77"/>
  <c r="E46" i="77"/>
  <c r="H46" i="77" s="1"/>
  <c r="E45" i="77"/>
  <c r="H45" i="77" s="1"/>
  <c r="E44" i="77"/>
  <c r="H44" i="77" s="1"/>
  <c r="H43" i="77"/>
  <c r="H42" i="77"/>
  <c r="E42" i="77"/>
  <c r="H41" i="77"/>
  <c r="E41" i="77"/>
  <c r="H38" i="77"/>
  <c r="E38" i="77"/>
  <c r="E37" i="77"/>
  <c r="H37" i="77" s="1"/>
  <c r="H36" i="77"/>
  <c r="E36" i="77"/>
  <c r="E35" i="77"/>
  <c r="H35" i="77" s="1"/>
  <c r="H34" i="77"/>
  <c r="E34" i="77"/>
  <c r="E33" i="77"/>
  <c r="H33" i="77" s="1"/>
  <c r="E32" i="77"/>
  <c r="H32" i="77" s="1"/>
  <c r="H31" i="77"/>
  <c r="E31" i="77"/>
  <c r="E30" i="77"/>
  <c r="H30" i="77" s="1"/>
  <c r="E29" i="77"/>
  <c r="H29" i="77" s="1"/>
  <c r="H28" i="77"/>
  <c r="E28" i="77"/>
  <c r="H27" i="77"/>
  <c r="E27" i="77"/>
  <c r="E26" i="77"/>
  <c r="H26" i="77" s="1"/>
  <c r="E25" i="77"/>
  <c r="H25" i="77" s="1"/>
  <c r="E24" i="77"/>
  <c r="H24" i="77" s="1"/>
  <c r="E23" i="77"/>
  <c r="E22" i="77"/>
  <c r="H22" i="77" s="1"/>
  <c r="H21" i="77"/>
  <c r="E21" i="77"/>
  <c r="E20" i="77"/>
  <c r="H20" i="77" s="1"/>
  <c r="H19" i="77"/>
  <c r="E19" i="77"/>
  <c r="E18" i="77"/>
  <c r="H18" i="77" s="1"/>
  <c r="H17" i="77"/>
  <c r="E17" i="77"/>
  <c r="E16" i="77"/>
  <c r="H16" i="77" s="1"/>
  <c r="H15" i="77"/>
  <c r="E15" i="77"/>
  <c r="H14" i="77"/>
  <c r="E14" i="77"/>
  <c r="H13" i="77"/>
  <c r="E13" i="77"/>
  <c r="H12" i="77"/>
  <c r="E12" i="77"/>
  <c r="H11" i="77"/>
  <c r="E11" i="77"/>
  <c r="H10" i="77"/>
  <c r="E10" i="77"/>
  <c r="H9" i="77"/>
  <c r="E9" i="77"/>
  <c r="H8" i="77"/>
  <c r="E8" i="77"/>
  <c r="H7" i="77"/>
  <c r="E7" i="77"/>
  <c r="A57" i="105" l="1"/>
  <c r="A56" i="105"/>
  <c r="A58" i="105" s="1"/>
  <c r="O27" i="105"/>
  <c r="R22" i="105"/>
  <c r="R26" i="105" s="1"/>
  <c r="Q22" i="105"/>
  <c r="Q27" i="105" s="1"/>
  <c r="P22" i="105"/>
  <c r="P27" i="105" s="1"/>
  <c r="O22" i="105"/>
  <c r="O25" i="105" s="1"/>
  <c r="N22" i="105"/>
  <c r="N26" i="105" s="1"/>
  <c r="H21" i="105"/>
  <c r="H22" i="105" s="1"/>
  <c r="I20" i="105"/>
  <c r="J20" i="105" s="1"/>
  <c r="I19" i="105"/>
  <c r="I18" i="105"/>
  <c r="I17" i="105"/>
  <c r="I16" i="105"/>
  <c r="J16" i="105" s="1"/>
  <c r="I15" i="105"/>
  <c r="I14" i="105"/>
  <c r="I13" i="105"/>
  <c r="I12" i="105"/>
  <c r="J12" i="105"/>
  <c r="I11" i="105"/>
  <c r="I10" i="105"/>
  <c r="I9" i="105"/>
  <c r="I8" i="105"/>
  <c r="J8" i="105" s="1"/>
  <c r="I7" i="105"/>
  <c r="I6" i="105"/>
  <c r="I5" i="105"/>
  <c r="I4" i="105"/>
  <c r="J4" i="105" s="1"/>
  <c r="B1" i="105"/>
  <c r="A57" i="104"/>
  <c r="A58" i="104" s="1"/>
  <c r="A56" i="104"/>
  <c r="R22" i="104"/>
  <c r="R25" i="104" s="1"/>
  <c r="Q22" i="104"/>
  <c r="Q27" i="104" s="1"/>
  <c r="P22" i="104"/>
  <c r="P26" i="104" s="1"/>
  <c r="O22" i="104"/>
  <c r="O25" i="104" s="1"/>
  <c r="N22" i="104"/>
  <c r="N27" i="104" s="1"/>
  <c r="H21" i="104"/>
  <c r="H22" i="104" s="1"/>
  <c r="I20" i="104"/>
  <c r="K20" i="104" s="1"/>
  <c r="I19" i="104"/>
  <c r="I18" i="104"/>
  <c r="I17" i="104"/>
  <c r="I16" i="104"/>
  <c r="K16" i="104"/>
  <c r="I15" i="104"/>
  <c r="I14" i="104"/>
  <c r="I13" i="104"/>
  <c r="I12" i="104"/>
  <c r="K12" i="104"/>
  <c r="I11" i="104"/>
  <c r="I10" i="104"/>
  <c r="I9" i="104"/>
  <c r="I8" i="104"/>
  <c r="K8" i="104" s="1"/>
  <c r="I7" i="104"/>
  <c r="I6" i="104"/>
  <c r="I5" i="104"/>
  <c r="I4" i="104"/>
  <c r="K4" i="104" s="1"/>
  <c r="B1" i="104"/>
  <c r="A57" i="103"/>
  <c r="A56" i="103"/>
  <c r="R26" i="103"/>
  <c r="R25" i="103"/>
  <c r="R22" i="103"/>
  <c r="R27" i="103" s="1"/>
  <c r="Q22" i="103"/>
  <c r="Q27" i="103" s="1"/>
  <c r="P22" i="103"/>
  <c r="P26" i="103" s="1"/>
  <c r="O22" i="103"/>
  <c r="O25" i="103" s="1"/>
  <c r="N22" i="103"/>
  <c r="N25" i="103" s="1"/>
  <c r="H21" i="103"/>
  <c r="H22" i="103" s="1"/>
  <c r="I20" i="103"/>
  <c r="I19" i="103"/>
  <c r="I18" i="103"/>
  <c r="I17" i="103"/>
  <c r="K17" i="103" s="1"/>
  <c r="I16" i="103"/>
  <c r="I15" i="103"/>
  <c r="I14" i="103"/>
  <c r="I13" i="103"/>
  <c r="K13" i="103" s="1"/>
  <c r="I12" i="103"/>
  <c r="I11" i="103"/>
  <c r="I10" i="103"/>
  <c r="I9" i="103"/>
  <c r="K9" i="103" s="1"/>
  <c r="I8" i="103"/>
  <c r="I7" i="103"/>
  <c r="I6" i="103"/>
  <c r="I5" i="103"/>
  <c r="K5" i="103" s="1"/>
  <c r="I4" i="103"/>
  <c r="B1" i="103"/>
  <c r="A57" i="102"/>
  <c r="A56" i="102"/>
  <c r="P27" i="102"/>
  <c r="R22" i="102"/>
  <c r="R25" i="102" s="1"/>
  <c r="Q22" i="102"/>
  <c r="Q27" i="102" s="1"/>
  <c r="P22" i="102"/>
  <c r="P26" i="102" s="1"/>
  <c r="O22" i="102"/>
  <c r="O25" i="102" s="1"/>
  <c r="N22" i="102"/>
  <c r="N27" i="102" s="1"/>
  <c r="H21" i="102"/>
  <c r="H22" i="102" s="1"/>
  <c r="I20" i="102"/>
  <c r="I19" i="102"/>
  <c r="I18" i="102"/>
  <c r="I17" i="102"/>
  <c r="I16" i="102"/>
  <c r="I15" i="102"/>
  <c r="I14" i="102"/>
  <c r="I13" i="102"/>
  <c r="I12" i="102"/>
  <c r="I11" i="102"/>
  <c r="I10" i="102"/>
  <c r="I9" i="102"/>
  <c r="I8" i="102"/>
  <c r="I7" i="102"/>
  <c r="I6" i="102"/>
  <c r="I5" i="102"/>
  <c r="I4" i="102"/>
  <c r="B1" i="102"/>
  <c r="A57" i="101"/>
  <c r="A56" i="101"/>
  <c r="P26" i="101"/>
  <c r="R22" i="101"/>
  <c r="R26" i="101" s="1"/>
  <c r="Q22" i="101"/>
  <c r="Q27" i="101" s="1"/>
  <c r="P22" i="101"/>
  <c r="P27" i="101" s="1"/>
  <c r="O22" i="101"/>
  <c r="O26" i="101" s="1"/>
  <c r="N22" i="101"/>
  <c r="N26" i="101" s="1"/>
  <c r="H21" i="101"/>
  <c r="H22" i="101" s="1"/>
  <c r="I20" i="101"/>
  <c r="I19" i="101"/>
  <c r="K19" i="101" s="1"/>
  <c r="I18" i="101"/>
  <c r="I17" i="101"/>
  <c r="K17" i="101" s="1"/>
  <c r="I16" i="101"/>
  <c r="I15" i="101"/>
  <c r="K15" i="101" s="1"/>
  <c r="I14" i="101"/>
  <c r="I13" i="101"/>
  <c r="K13" i="101"/>
  <c r="I12" i="101"/>
  <c r="I11" i="101"/>
  <c r="K11" i="101" s="1"/>
  <c r="I10" i="101"/>
  <c r="I9" i="101"/>
  <c r="K9" i="101"/>
  <c r="I8" i="101"/>
  <c r="I7" i="101"/>
  <c r="K7" i="101" s="1"/>
  <c r="I6" i="101"/>
  <c r="I5" i="101"/>
  <c r="K5" i="101" s="1"/>
  <c r="L22" i="101"/>
  <c r="I4" i="101"/>
  <c r="B1" i="101"/>
  <c r="A57" i="100"/>
  <c r="A56" i="100"/>
  <c r="N27" i="100"/>
  <c r="R26" i="100"/>
  <c r="R25" i="100"/>
  <c r="R22" i="100"/>
  <c r="R27" i="100" s="1"/>
  <c r="Q22" i="100"/>
  <c r="Q27" i="100" s="1"/>
  <c r="P22" i="100"/>
  <c r="P26" i="100" s="1"/>
  <c r="O22" i="100"/>
  <c r="O25" i="100" s="1"/>
  <c r="N22" i="100"/>
  <c r="N25" i="100" s="1"/>
  <c r="H21" i="100"/>
  <c r="H22" i="100" s="1"/>
  <c r="I20" i="100"/>
  <c r="I19" i="100"/>
  <c r="I18" i="100"/>
  <c r="I17" i="100"/>
  <c r="I16" i="100"/>
  <c r="I15" i="100"/>
  <c r="I14" i="100"/>
  <c r="I13" i="100"/>
  <c r="I12" i="100"/>
  <c r="I11" i="100"/>
  <c r="I10" i="100"/>
  <c r="I9" i="100"/>
  <c r="I8" i="100"/>
  <c r="I7" i="100"/>
  <c r="I6" i="100"/>
  <c r="I5" i="100"/>
  <c r="I4" i="100"/>
  <c r="B1" i="100"/>
  <c r="A57" i="99"/>
  <c r="A56" i="99"/>
  <c r="A58" i="99" s="1"/>
  <c r="R27" i="99"/>
  <c r="O27" i="99"/>
  <c r="R22" i="99"/>
  <c r="R26" i="99" s="1"/>
  <c r="Q22" i="99"/>
  <c r="Q27" i="99" s="1"/>
  <c r="P22" i="99"/>
  <c r="P27" i="99" s="1"/>
  <c r="O22" i="99"/>
  <c r="O25" i="99" s="1"/>
  <c r="N22" i="99"/>
  <c r="N26" i="99" s="1"/>
  <c r="H21" i="99"/>
  <c r="H22" i="99" s="1"/>
  <c r="I20" i="99"/>
  <c r="I19" i="99"/>
  <c r="I18" i="99"/>
  <c r="I17" i="99"/>
  <c r="I16" i="99"/>
  <c r="J16" i="99" s="1"/>
  <c r="I15" i="99"/>
  <c r="I14" i="99"/>
  <c r="I13" i="99"/>
  <c r="I12" i="99"/>
  <c r="J12" i="99"/>
  <c r="I11" i="99"/>
  <c r="I10" i="99"/>
  <c r="I9" i="99"/>
  <c r="I8" i="99"/>
  <c r="J8" i="99"/>
  <c r="I7" i="99"/>
  <c r="I6" i="99"/>
  <c r="I5" i="99"/>
  <c r="I4" i="99"/>
  <c r="J4" i="99"/>
  <c r="B1" i="99"/>
  <c r="A57" i="98"/>
  <c r="A56" i="98"/>
  <c r="P27" i="98"/>
  <c r="R22" i="98"/>
  <c r="R25" i="98" s="1"/>
  <c r="Q22" i="98"/>
  <c r="Q27" i="98" s="1"/>
  <c r="P22" i="98"/>
  <c r="P26" i="98" s="1"/>
  <c r="O22" i="98"/>
  <c r="O25" i="98" s="1"/>
  <c r="N22" i="98"/>
  <c r="N27" i="98" s="1"/>
  <c r="H21" i="98"/>
  <c r="H22" i="98" s="1"/>
  <c r="I20" i="98"/>
  <c r="I19" i="98"/>
  <c r="I18" i="98"/>
  <c r="I17" i="98"/>
  <c r="I16" i="98"/>
  <c r="I15" i="98"/>
  <c r="I14" i="98"/>
  <c r="I13" i="98"/>
  <c r="I12" i="98"/>
  <c r="I11" i="98"/>
  <c r="I10" i="98"/>
  <c r="I9" i="98"/>
  <c r="I8" i="98"/>
  <c r="I7" i="98"/>
  <c r="I6" i="98"/>
  <c r="I5" i="98"/>
  <c r="I4" i="98"/>
  <c r="B1" i="98"/>
  <c r="A57" i="97"/>
  <c r="A56" i="97"/>
  <c r="P26" i="97"/>
  <c r="R22" i="97"/>
  <c r="R26" i="97" s="1"/>
  <c r="Q22" i="97"/>
  <c r="Q27" i="97" s="1"/>
  <c r="P22" i="97"/>
  <c r="P27" i="97" s="1"/>
  <c r="O22" i="97"/>
  <c r="O26" i="97" s="1"/>
  <c r="N22" i="97"/>
  <c r="N26" i="97" s="1"/>
  <c r="H21" i="97"/>
  <c r="H22" i="97" s="1"/>
  <c r="I20" i="97"/>
  <c r="I19" i="97"/>
  <c r="K19" i="97" s="1"/>
  <c r="I18" i="97"/>
  <c r="I17" i="97"/>
  <c r="K17" i="97" s="1"/>
  <c r="I16" i="97"/>
  <c r="I15" i="97"/>
  <c r="K15" i="97" s="1"/>
  <c r="I14" i="97"/>
  <c r="I13" i="97"/>
  <c r="K13" i="97"/>
  <c r="I12" i="97"/>
  <c r="I11" i="97"/>
  <c r="K11" i="97" s="1"/>
  <c r="I10" i="97"/>
  <c r="I9" i="97"/>
  <c r="K9" i="97"/>
  <c r="I8" i="97"/>
  <c r="I7" i="97"/>
  <c r="K7" i="97" s="1"/>
  <c r="I6" i="97"/>
  <c r="I5" i="97"/>
  <c r="K5" i="97" s="1"/>
  <c r="L22" i="97"/>
  <c r="I4" i="97"/>
  <c r="R27" i="105" l="1"/>
  <c r="A58" i="97"/>
  <c r="N27" i="103"/>
  <c r="P27" i="104"/>
  <c r="P25" i="105"/>
  <c r="O26" i="99"/>
  <c r="A58" i="101"/>
  <c r="O26" i="105"/>
  <c r="K8" i="98"/>
  <c r="K12" i="98"/>
  <c r="K4" i="102"/>
  <c r="K4" i="97"/>
  <c r="K8" i="97"/>
  <c r="K12" i="97"/>
  <c r="K16" i="97"/>
  <c r="K20" i="97"/>
  <c r="L22" i="98"/>
  <c r="K4" i="101"/>
  <c r="K8" i="101"/>
  <c r="K12" i="101"/>
  <c r="K16" i="101"/>
  <c r="K20" i="101"/>
  <c r="L22" i="102"/>
  <c r="L26" i="102" s="1"/>
  <c r="K6" i="103"/>
  <c r="K10" i="103"/>
  <c r="K14" i="103"/>
  <c r="K18" i="103"/>
  <c r="L22" i="104"/>
  <c r="L25" i="104" s="1"/>
  <c r="K16" i="98"/>
  <c r="K20" i="98"/>
  <c r="K8" i="102"/>
  <c r="K12" i="102"/>
  <c r="K16" i="102"/>
  <c r="K20" i="102"/>
  <c r="P25" i="99"/>
  <c r="P25" i="100"/>
  <c r="N26" i="102"/>
  <c r="O25" i="97"/>
  <c r="J5" i="99"/>
  <c r="J9" i="99"/>
  <c r="J9" i="100"/>
  <c r="J17" i="100"/>
  <c r="O25" i="101"/>
  <c r="N27" i="101"/>
  <c r="N25" i="102"/>
  <c r="O26" i="102"/>
  <c r="R27" i="102"/>
  <c r="N25" i="104"/>
  <c r="O26" i="104"/>
  <c r="R27" i="104"/>
  <c r="J5" i="105"/>
  <c r="P25" i="97"/>
  <c r="O27" i="97"/>
  <c r="P25" i="98"/>
  <c r="R26" i="98"/>
  <c r="K9" i="99"/>
  <c r="K13" i="99"/>
  <c r="K17" i="99"/>
  <c r="P26" i="99"/>
  <c r="K5" i="100"/>
  <c r="K9" i="100"/>
  <c r="K13" i="100"/>
  <c r="K17" i="100"/>
  <c r="N26" i="100"/>
  <c r="P27" i="100"/>
  <c r="P25" i="101"/>
  <c r="O27" i="101"/>
  <c r="P25" i="102"/>
  <c r="R26" i="102"/>
  <c r="N26" i="103"/>
  <c r="P27" i="103"/>
  <c r="P25" i="104"/>
  <c r="R26" i="104"/>
  <c r="P26" i="105"/>
  <c r="N26" i="98"/>
  <c r="P25" i="103"/>
  <c r="N26" i="104"/>
  <c r="N27" i="97"/>
  <c r="N25" i="98"/>
  <c r="O26" i="98"/>
  <c r="R27" i="98"/>
  <c r="J13" i="99"/>
  <c r="J17" i="99"/>
  <c r="J5" i="100"/>
  <c r="J13" i="100"/>
  <c r="A58" i="100"/>
  <c r="A58" i="103"/>
  <c r="J9" i="105"/>
  <c r="J13" i="105"/>
  <c r="J17" i="105"/>
  <c r="K5" i="99"/>
  <c r="R27" i="97"/>
  <c r="A58" i="98"/>
  <c r="N27" i="99"/>
  <c r="O26" i="100"/>
  <c r="R27" i="101"/>
  <c r="A58" i="102"/>
  <c r="Q26" i="103"/>
  <c r="K7" i="104"/>
  <c r="K11" i="104"/>
  <c r="K15" i="104"/>
  <c r="K19" i="104"/>
  <c r="N27" i="105"/>
  <c r="K10" i="97"/>
  <c r="K18" i="97"/>
  <c r="K6" i="98"/>
  <c r="K14" i="98"/>
  <c r="K18" i="98"/>
  <c r="J20" i="99"/>
  <c r="M22" i="100"/>
  <c r="M25" i="100" s="1"/>
  <c r="J8" i="100"/>
  <c r="J16" i="100"/>
  <c r="K10" i="101"/>
  <c r="K14" i="101"/>
  <c r="K18" i="101"/>
  <c r="K10" i="102"/>
  <c r="K14" i="102"/>
  <c r="J4" i="103"/>
  <c r="J8" i="103"/>
  <c r="K11" i="103"/>
  <c r="K15" i="103"/>
  <c r="K19" i="103"/>
  <c r="K10" i="104"/>
  <c r="J4" i="97"/>
  <c r="J8" i="97"/>
  <c r="J12" i="97"/>
  <c r="J16" i="97"/>
  <c r="J20" i="97"/>
  <c r="K9" i="98"/>
  <c r="K17" i="98"/>
  <c r="L22" i="99"/>
  <c r="L27" i="99" s="1"/>
  <c r="K11" i="99"/>
  <c r="K15" i="99"/>
  <c r="K6" i="97"/>
  <c r="K14" i="97"/>
  <c r="K10" i="98"/>
  <c r="M22" i="99"/>
  <c r="M27" i="99" s="1"/>
  <c r="J4" i="100"/>
  <c r="J12" i="100"/>
  <c r="J20" i="100"/>
  <c r="K6" i="101"/>
  <c r="K6" i="102"/>
  <c r="K18" i="102"/>
  <c r="K7" i="103"/>
  <c r="J12" i="103"/>
  <c r="J16" i="103"/>
  <c r="J20" i="103"/>
  <c r="K6" i="104"/>
  <c r="K14" i="104"/>
  <c r="K18" i="104"/>
  <c r="M22" i="105"/>
  <c r="M27" i="105" s="1"/>
  <c r="K5" i="98"/>
  <c r="K13" i="98"/>
  <c r="K7" i="99"/>
  <c r="J5" i="97"/>
  <c r="M22" i="97"/>
  <c r="M26" i="97" s="1"/>
  <c r="J9" i="97"/>
  <c r="K19" i="99"/>
  <c r="L22" i="100"/>
  <c r="L27" i="100" s="1"/>
  <c r="K7" i="100"/>
  <c r="K11" i="100"/>
  <c r="K15" i="100"/>
  <c r="K19" i="100"/>
  <c r="J4" i="101"/>
  <c r="J8" i="101"/>
  <c r="J12" i="101"/>
  <c r="J16" i="101"/>
  <c r="J20" i="101"/>
  <c r="K5" i="102"/>
  <c r="K9" i="102"/>
  <c r="K13" i="102"/>
  <c r="K17" i="102"/>
  <c r="L22" i="103"/>
  <c r="L25" i="103" s="1"/>
  <c r="K5" i="104"/>
  <c r="K9" i="104"/>
  <c r="K13" i="104"/>
  <c r="K17" i="104"/>
  <c r="L22" i="105"/>
  <c r="L27" i="105" s="1"/>
  <c r="K5" i="105"/>
  <c r="K7" i="105"/>
  <c r="K9" i="105"/>
  <c r="K11" i="105"/>
  <c r="K13" i="105"/>
  <c r="K15" i="105"/>
  <c r="K17" i="105"/>
  <c r="K19" i="105"/>
  <c r="J13" i="97"/>
  <c r="J17" i="97"/>
  <c r="J4" i="98"/>
  <c r="J5" i="98"/>
  <c r="M22" i="98"/>
  <c r="M27" i="98" s="1"/>
  <c r="K7" i="98"/>
  <c r="J8" i="98"/>
  <c r="J9" i="98"/>
  <c r="K11" i="98"/>
  <c r="J12" i="98"/>
  <c r="J13" i="98"/>
  <c r="K15" i="98"/>
  <c r="J16" i="98"/>
  <c r="J17" i="98"/>
  <c r="K19" i="98"/>
  <c r="J20" i="98"/>
  <c r="K4" i="99"/>
  <c r="K6" i="99"/>
  <c r="K8" i="99"/>
  <c r="K10" i="99"/>
  <c r="K12" i="99"/>
  <c r="K14" i="99"/>
  <c r="K16" i="99"/>
  <c r="K18" i="99"/>
  <c r="K20" i="99"/>
  <c r="K4" i="100"/>
  <c r="K6" i="100"/>
  <c r="K8" i="100"/>
  <c r="K10" i="100"/>
  <c r="K12" i="100"/>
  <c r="K14" i="100"/>
  <c r="K16" i="100"/>
  <c r="K18" i="100"/>
  <c r="K20" i="100"/>
  <c r="J5" i="101"/>
  <c r="M22" i="101"/>
  <c r="M27" i="101" s="1"/>
  <c r="J9" i="101"/>
  <c r="J13" i="101"/>
  <c r="J17" i="101"/>
  <c r="J5" i="102"/>
  <c r="M22" i="102"/>
  <c r="M26" i="102" s="1"/>
  <c r="K7" i="102"/>
  <c r="J8" i="102"/>
  <c r="J9" i="102"/>
  <c r="K11" i="102"/>
  <c r="J12" i="102"/>
  <c r="J13" i="102"/>
  <c r="K15" i="102"/>
  <c r="J16" i="102"/>
  <c r="J17" i="102"/>
  <c r="K19" i="102"/>
  <c r="J20" i="102"/>
  <c r="M22" i="103"/>
  <c r="M26" i="103" s="1"/>
  <c r="J5" i="103"/>
  <c r="J6" i="103"/>
  <c r="J7" i="103"/>
  <c r="J9" i="103"/>
  <c r="J10" i="103"/>
  <c r="J11" i="103"/>
  <c r="J13" i="103"/>
  <c r="J14" i="103"/>
  <c r="J15" i="103"/>
  <c r="J17" i="103"/>
  <c r="J18" i="103"/>
  <c r="J19" i="103"/>
  <c r="J4" i="104"/>
  <c r="J5" i="104"/>
  <c r="M22" i="104"/>
  <c r="M25" i="104" s="1"/>
  <c r="J8" i="104"/>
  <c r="J9" i="104"/>
  <c r="J12" i="104"/>
  <c r="J13" i="104"/>
  <c r="J16" i="104"/>
  <c r="J17" i="104"/>
  <c r="J20" i="104"/>
  <c r="K4" i="105"/>
  <c r="K6" i="105"/>
  <c r="K8" i="105"/>
  <c r="K10" i="105"/>
  <c r="K12" i="105"/>
  <c r="K14" i="105"/>
  <c r="K16" i="105"/>
  <c r="K18" i="105"/>
  <c r="K20" i="105"/>
  <c r="J6" i="105"/>
  <c r="J10" i="105"/>
  <c r="J14" i="105"/>
  <c r="J18" i="105"/>
  <c r="Q25" i="105"/>
  <c r="J7" i="105"/>
  <c r="J11" i="105"/>
  <c r="J15" i="105"/>
  <c r="J19" i="105"/>
  <c r="N25" i="105"/>
  <c r="R25" i="105"/>
  <c r="Q26" i="105"/>
  <c r="M26" i="104"/>
  <c r="J6" i="104"/>
  <c r="J10" i="104"/>
  <c r="J14" i="104"/>
  <c r="J18" i="104"/>
  <c r="Q25" i="104"/>
  <c r="O27" i="104"/>
  <c r="J7" i="104"/>
  <c r="J11" i="104"/>
  <c r="J15" i="104"/>
  <c r="J19" i="104"/>
  <c r="Q26" i="104"/>
  <c r="K4" i="103"/>
  <c r="K8" i="103"/>
  <c r="K12" i="103"/>
  <c r="K16" i="103"/>
  <c r="K20" i="103"/>
  <c r="O26" i="103"/>
  <c r="Q25" i="103"/>
  <c r="O27" i="103"/>
  <c r="J6" i="102"/>
  <c r="J10" i="102"/>
  <c r="J14" i="102"/>
  <c r="J18" i="102"/>
  <c r="Q25" i="102"/>
  <c r="O27" i="102"/>
  <c r="J7" i="102"/>
  <c r="J11" i="102"/>
  <c r="J15" i="102"/>
  <c r="J19" i="102"/>
  <c r="Q26" i="102"/>
  <c r="L25" i="101"/>
  <c r="L27" i="101"/>
  <c r="L26" i="101"/>
  <c r="J6" i="101"/>
  <c r="J10" i="101"/>
  <c r="J14" i="101"/>
  <c r="J18" i="101"/>
  <c r="Q25" i="101"/>
  <c r="J7" i="101"/>
  <c r="J11" i="101"/>
  <c r="J15" i="101"/>
  <c r="J19" i="101"/>
  <c r="N25" i="101"/>
  <c r="R25" i="101"/>
  <c r="Q26" i="101"/>
  <c r="Q25" i="100"/>
  <c r="O27" i="100"/>
  <c r="J6" i="100"/>
  <c r="J10" i="100"/>
  <c r="J14" i="100"/>
  <c r="J18" i="100"/>
  <c r="J7" i="100"/>
  <c r="J11" i="100"/>
  <c r="J15" i="100"/>
  <c r="J19" i="100"/>
  <c r="Q26" i="100"/>
  <c r="M25" i="99"/>
  <c r="J6" i="99"/>
  <c r="J10" i="99"/>
  <c r="J14" i="99"/>
  <c r="J18" i="99"/>
  <c r="Q25" i="99"/>
  <c r="J7" i="99"/>
  <c r="J11" i="99"/>
  <c r="J15" i="99"/>
  <c r="J19" i="99"/>
  <c r="N25" i="99"/>
  <c r="R25" i="99"/>
  <c r="Q26" i="99"/>
  <c r="L27" i="98"/>
  <c r="L25" i="98"/>
  <c r="L26" i="98"/>
  <c r="J6" i="98"/>
  <c r="J10" i="98"/>
  <c r="J14" i="98"/>
  <c r="J18" i="98"/>
  <c r="Q25" i="98"/>
  <c r="O27" i="98"/>
  <c r="J7" i="98"/>
  <c r="J11" i="98"/>
  <c r="J15" i="98"/>
  <c r="J19" i="98"/>
  <c r="Q26" i="98"/>
  <c r="L25" i="97"/>
  <c r="L27" i="97"/>
  <c r="L26" i="97"/>
  <c r="J6" i="97"/>
  <c r="J10" i="97"/>
  <c r="J14" i="97"/>
  <c r="J18" i="97"/>
  <c r="Q25" i="97"/>
  <c r="J7" i="97"/>
  <c r="J11" i="97"/>
  <c r="J15" i="97"/>
  <c r="J19" i="97"/>
  <c r="N25" i="97"/>
  <c r="R25" i="97"/>
  <c r="Q26" i="97"/>
  <c r="M25" i="97" l="1"/>
  <c r="M27" i="97"/>
  <c r="L26" i="104"/>
  <c r="L27" i="104"/>
  <c r="M27" i="103"/>
  <c r="L26" i="103"/>
  <c r="L27" i="103"/>
  <c r="M25" i="103"/>
  <c r="M25" i="102"/>
  <c r="M27" i="102"/>
  <c r="L27" i="102"/>
  <c r="M25" i="98"/>
  <c r="L25" i="99"/>
  <c r="M26" i="98"/>
  <c r="L26" i="100"/>
  <c r="M27" i="104"/>
  <c r="M25" i="105"/>
  <c r="K22" i="104"/>
  <c r="K25" i="104" s="1"/>
  <c r="K22" i="97"/>
  <c r="K26" i="97" s="1"/>
  <c r="L25" i="102"/>
  <c r="M26" i="105"/>
  <c r="L26" i="99"/>
  <c r="L25" i="100"/>
  <c r="M26" i="100"/>
  <c r="M25" i="101"/>
  <c r="K22" i="100"/>
  <c r="K26" i="100" s="1"/>
  <c r="K22" i="102"/>
  <c r="K27" i="102" s="1"/>
  <c r="K22" i="101"/>
  <c r="K26" i="101" s="1"/>
  <c r="M27" i="100"/>
  <c r="K22" i="98"/>
  <c r="K25" i="98" s="1"/>
  <c r="J22" i="100"/>
  <c r="J26" i="100" s="1"/>
  <c r="J22" i="104"/>
  <c r="J25" i="104" s="1"/>
  <c r="J22" i="97"/>
  <c r="J27" i="97" s="1"/>
  <c r="J22" i="101"/>
  <c r="J27" i="101" s="1"/>
  <c r="M26" i="101"/>
  <c r="J22" i="102"/>
  <c r="J25" i="102" s="1"/>
  <c r="J22" i="105"/>
  <c r="J26" i="105" s="1"/>
  <c r="L25" i="105"/>
  <c r="J22" i="103"/>
  <c r="J22" i="99"/>
  <c r="J25" i="99" s="1"/>
  <c r="M26" i="99"/>
  <c r="L26" i="105"/>
  <c r="J22" i="98"/>
  <c r="J26" i="98" s="1"/>
  <c r="K22" i="105"/>
  <c r="K22" i="99"/>
  <c r="K22" i="103"/>
  <c r="J25" i="100"/>
  <c r="K25" i="97"/>
  <c r="A12" i="87"/>
  <c r="A11" i="87"/>
  <c r="A10" i="87"/>
  <c r="H7" i="87"/>
  <c r="H16" i="87" s="1"/>
  <c r="G7" i="87"/>
  <c r="G16" i="87" s="1"/>
  <c r="F7" i="87"/>
  <c r="F16" i="87" s="1"/>
  <c r="E7" i="87"/>
  <c r="E16" i="87" s="1"/>
  <c r="D7" i="87"/>
  <c r="D16" i="87" s="1"/>
  <c r="C7" i="87"/>
  <c r="C16" i="87" s="1"/>
  <c r="B7" i="87"/>
  <c r="B16" i="87" s="1"/>
  <c r="H6" i="87"/>
  <c r="H15" i="87" s="1"/>
  <c r="G6" i="87"/>
  <c r="G15" i="87" s="1"/>
  <c r="F6" i="87"/>
  <c r="F15" i="87" s="1"/>
  <c r="E6" i="87"/>
  <c r="E15" i="87" s="1"/>
  <c r="D6" i="87"/>
  <c r="D15" i="87" s="1"/>
  <c r="C6" i="87"/>
  <c r="C15" i="87" s="1"/>
  <c r="B6" i="87"/>
  <c r="B15" i="87" s="1"/>
  <c r="H5" i="87"/>
  <c r="H14" i="87" s="1"/>
  <c r="G5" i="87"/>
  <c r="G14" i="87" s="1"/>
  <c r="F5" i="87"/>
  <c r="F14" i="87" s="1"/>
  <c r="E5" i="87"/>
  <c r="E14" i="87" s="1"/>
  <c r="D5" i="87"/>
  <c r="D14" i="87" s="1"/>
  <c r="C5" i="87"/>
  <c r="C14" i="87" s="1"/>
  <c r="B5" i="87"/>
  <c r="B14" i="87" s="1"/>
  <c r="K27" i="97" l="1"/>
  <c r="J27" i="100"/>
  <c r="K25" i="101"/>
  <c r="J26" i="102"/>
  <c r="K27" i="100"/>
  <c r="K27" i="98"/>
  <c r="J25" i="98"/>
  <c r="K26" i="98"/>
  <c r="J25" i="101"/>
  <c r="K26" i="104"/>
  <c r="K25" i="100"/>
  <c r="J26" i="101"/>
  <c r="K27" i="104"/>
  <c r="J27" i="99"/>
  <c r="J26" i="99"/>
  <c r="J26" i="104"/>
  <c r="K25" i="102"/>
  <c r="K27" i="101"/>
  <c r="J26" i="97"/>
  <c r="J27" i="98"/>
  <c r="K26" i="102"/>
  <c r="K27" i="99"/>
  <c r="K25" i="99"/>
  <c r="K26" i="99"/>
  <c r="J27" i="105"/>
  <c r="K27" i="105"/>
  <c r="K26" i="105"/>
  <c r="K25" i="105"/>
  <c r="J25" i="97"/>
  <c r="J27" i="102"/>
  <c r="J27" i="104"/>
  <c r="J25" i="105"/>
  <c r="J26" i="103"/>
  <c r="J25" i="103"/>
  <c r="J27" i="103"/>
  <c r="K25" i="103"/>
  <c r="K27" i="103"/>
  <c r="K26" i="103"/>
  <c r="F18" i="87"/>
  <c r="F19" i="87" s="1"/>
  <c r="B17" i="87"/>
  <c r="B19" i="87" s="1"/>
  <c r="G18" i="87"/>
  <c r="G19" i="87" s="1"/>
  <c r="D18" i="87"/>
  <c r="D19" i="87" s="1"/>
  <c r="H18" i="87"/>
  <c r="H19" i="87" s="1"/>
  <c r="E18" i="87"/>
  <c r="E19" i="87" s="1"/>
  <c r="I6" i="16"/>
  <c r="I5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4" i="16"/>
  <c r="J18" i="16" l="1"/>
  <c r="J10" i="16"/>
  <c r="J6" i="16"/>
  <c r="K13" i="16"/>
  <c r="J20" i="16"/>
  <c r="J9" i="16"/>
  <c r="K20" i="16"/>
  <c r="K16" i="16"/>
  <c r="J8" i="16"/>
  <c r="K17" i="16"/>
  <c r="K9" i="16"/>
  <c r="J17" i="16"/>
  <c r="J13" i="16"/>
  <c r="J12" i="16"/>
  <c r="K8" i="16"/>
  <c r="K6" i="16"/>
  <c r="J16" i="16"/>
  <c r="K15" i="16"/>
  <c r="K14" i="16"/>
  <c r="K12" i="16"/>
  <c r="K11" i="16"/>
  <c r="K10" i="16"/>
  <c r="K7" i="16"/>
  <c r="J19" i="16"/>
  <c r="K18" i="16"/>
  <c r="J14" i="16"/>
  <c r="B18" i="87"/>
  <c r="B21" i="87" s="1"/>
  <c r="K5" i="16"/>
  <c r="J5" i="16"/>
  <c r="K19" i="16"/>
  <c r="J15" i="16"/>
  <c r="J11" i="16"/>
  <c r="J7" i="16"/>
  <c r="J4" i="16"/>
  <c r="K4" i="16"/>
  <c r="A11" i="5" l="1"/>
  <c r="A12" i="5"/>
  <c r="A10" i="5"/>
  <c r="N22" i="16"/>
  <c r="N25" i="16" s="1"/>
  <c r="F5" i="5" s="1"/>
  <c r="F14" i="5" s="1"/>
  <c r="O22" i="16"/>
  <c r="O26" i="16" s="1"/>
  <c r="G6" i="5" s="1"/>
  <c r="G15" i="5" s="1"/>
  <c r="P22" i="16"/>
  <c r="P25" i="16" s="1"/>
  <c r="Q22" i="16"/>
  <c r="Q25" i="16" s="1"/>
  <c r="R22" i="16"/>
  <c r="R25" i="16" s="1"/>
  <c r="P26" i="16"/>
  <c r="B1" i="16"/>
  <c r="A56" i="16"/>
  <c r="A57" i="16"/>
  <c r="H21" i="16"/>
  <c r="H22" i="16" s="1"/>
  <c r="H5" i="5" l="1"/>
  <c r="H14" i="5" s="1"/>
  <c r="R26" i="16"/>
  <c r="Q27" i="16"/>
  <c r="O27" i="16"/>
  <c r="G7" i="5" s="1"/>
  <c r="G16" i="5" s="1"/>
  <c r="O25" i="16"/>
  <c r="G5" i="5" s="1"/>
  <c r="G14" i="5" s="1"/>
  <c r="A58" i="16"/>
  <c r="M22" i="16"/>
  <c r="M26" i="16" s="1"/>
  <c r="E6" i="5" s="1"/>
  <c r="E15" i="5" s="1"/>
  <c r="N26" i="16"/>
  <c r="F6" i="5" s="1"/>
  <c r="F15" i="5" s="1"/>
  <c r="R27" i="16"/>
  <c r="P27" i="16"/>
  <c r="Q26" i="16"/>
  <c r="H6" i="5" s="1"/>
  <c r="H15" i="5" s="1"/>
  <c r="N27" i="16"/>
  <c r="F7" i="5" s="1"/>
  <c r="F16" i="5" l="1"/>
  <c r="F18" i="5" s="1"/>
  <c r="F19" i="5" s="1"/>
  <c r="G18" i="5"/>
  <c r="G19" i="5" s="1"/>
  <c r="H7" i="5"/>
  <c r="H16" i="5" s="1"/>
  <c r="M27" i="16"/>
  <c r="E7" i="5" s="1"/>
  <c r="E16" i="5" s="1"/>
  <c r="M25" i="16"/>
  <c r="E5" i="5" s="1"/>
  <c r="E14" i="5" s="1"/>
  <c r="L22" i="16"/>
  <c r="L25" i="16" s="1"/>
  <c r="D5" i="5" s="1"/>
  <c r="D14" i="5" s="1"/>
  <c r="H18" i="5" l="1"/>
  <c r="H19" i="5" s="1"/>
  <c r="E18" i="5"/>
  <c r="E19" i="5" s="1"/>
  <c r="K22" i="16"/>
  <c r="K25" i="16" s="1"/>
  <c r="C5" i="5" s="1"/>
  <c r="C14" i="5" s="1"/>
  <c r="J22" i="16"/>
  <c r="J25" i="16" s="1"/>
  <c r="B5" i="5" s="1"/>
  <c r="B14" i="5" s="1"/>
  <c r="L27" i="16"/>
  <c r="D7" i="5" s="1"/>
  <c r="D16" i="5" s="1"/>
  <c r="L26" i="16"/>
  <c r="D6" i="5" s="1"/>
  <c r="D15" i="5" s="1"/>
  <c r="D18" i="5" l="1"/>
  <c r="D19" i="5" s="1"/>
  <c r="J27" i="16"/>
  <c r="B7" i="5" s="1"/>
  <c r="B16" i="5" s="1"/>
  <c r="K26" i="16"/>
  <c r="C6" i="5" s="1"/>
  <c r="C15" i="5" s="1"/>
  <c r="K27" i="16"/>
  <c r="C7" i="5" s="1"/>
  <c r="C16" i="5" s="1"/>
  <c r="J26" i="16"/>
  <c r="B6" i="5" s="1"/>
  <c r="B15" i="5" s="1"/>
  <c r="B17" i="5" l="1"/>
  <c r="B19" i="5" s="1"/>
  <c r="B18" i="5" l="1"/>
  <c r="B21" i="5" s="1"/>
</calcChain>
</file>

<file path=xl/sharedStrings.xml><?xml version="1.0" encoding="utf-8"?>
<sst xmlns="http://schemas.openxmlformats.org/spreadsheetml/2006/main" count="1292" uniqueCount="349">
  <si>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</si>
  <si>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</si>
  <si>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</si>
  <si>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</si>
  <si>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</si>
  <si>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</si>
  <si>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</si>
  <si>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</si>
  <si>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</si>
  <si>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</si>
  <si>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</si>
  <si>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</si>
  <si>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</si>
  <si>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</si>
  <si>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</si>
  <si>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</si>
  <si>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</si>
  <si>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</si>
  <si>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</si>
  <si>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</si>
  <si>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</si>
  <si>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</si>
  <si>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</si>
  <si>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</si>
  <si>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</si>
  <si>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</si>
  <si>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</si>
  <si>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</si>
  <si>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</si>
  <si>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</si>
  <si>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</si>
  <si>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</si>
  <si>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</si>
  <si>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</si>
  <si>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</si>
  <si>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</si>
  <si>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</si>
  <si>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</si>
  <si>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</si>
  <si>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</si>
  <si>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</si>
  <si>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</si>
  <si>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</si>
  <si>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</si>
  <si>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</si>
  <si>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</si>
  <si>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</si>
  <si>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</si>
  <si>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</si>
  <si>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</si>
  <si>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</si>
  <si>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</si>
  <si>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</si>
  <si>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</si>
  <si>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</si>
  <si>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</si>
  <si>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</si>
  <si>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</si>
  <si>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</si>
  <si>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</si>
  <si>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</si>
  <si>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</si>
  <si>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</si>
  <si>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</si>
  <si>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</si>
  <si>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</si>
  <si>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</si>
  <si>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</si>
  <si>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</si>
  <si>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</si>
  <si>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</si>
  <si>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</si>
  <si>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</si>
  <si>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</si>
  <si>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</si>
  <si>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</si>
  <si>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</si>
  <si>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</si>
  <si>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</si>
  <si>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</si>
  <si>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</si>
  <si>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</si>
  <si>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</si>
  <si>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</si>
  <si>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</si>
  <si>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</si>
  <si>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</si>
  <si>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</si>
  <si>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</si>
  <si>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</si>
  <si>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</si>
  <si>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</si>
  <si>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</si>
  <si>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</si>
  <si>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</si>
  <si>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</si>
  <si>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</si>
  <si>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</si>
  <si>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</si>
  <si>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</si>
  <si>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</si>
  <si>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</si>
  <si>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</si>
  <si>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</si>
  <si>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</si>
  <si>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</si>
  <si>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</si>
  <si>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</si>
  <si>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</si>
  <si>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</si>
  <si>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</si>
  <si>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</si>
  <si>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</si>
  <si>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</si>
  <si>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</si>
  <si>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</si>
  <si>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SUM</t>
  </si>
  <si>
    <r>
      <t>TF</t>
    </r>
    <r>
      <rPr>
        <vertAlign val="subscript"/>
        <sz val="10"/>
        <rFont val="Arial"/>
        <family val="2"/>
      </rPr>
      <t>acute</t>
    </r>
  </si>
  <si>
    <r>
      <t>TF</t>
    </r>
    <r>
      <rPr>
        <vertAlign val="subscript"/>
        <sz val="10"/>
        <rFont val="Arial"/>
        <family val="2"/>
      </rPr>
      <t>chronic</t>
    </r>
  </si>
  <si>
    <r>
      <t>CDV</t>
    </r>
    <r>
      <rPr>
        <vertAlign val="subscript"/>
        <sz val="10"/>
        <rFont val="Arial"/>
        <family val="2"/>
      </rPr>
      <t>acute</t>
    </r>
  </si>
  <si>
    <r>
      <t>CDV</t>
    </r>
    <r>
      <rPr>
        <vertAlign val="subscript"/>
        <sz val="10"/>
        <rFont val="Arial"/>
        <family val="2"/>
      </rPr>
      <t>chronic</t>
    </r>
  </si>
  <si>
    <t>anNBO</t>
  </si>
  <si>
    <t>[l]</t>
  </si>
  <si>
    <t>[g]</t>
  </si>
  <si>
    <t>CDVchronic</t>
  </si>
  <si>
    <t>g/kg</t>
  </si>
  <si>
    <t>Medium soiled textiles</t>
  </si>
  <si>
    <t>Maximum recommended dossages</t>
  </si>
  <si>
    <t>Light soiled textiles</t>
  </si>
  <si>
    <t>Heavy soiled textiles</t>
  </si>
  <si>
    <t>CDVacute</t>
  </si>
  <si>
    <t>Light</t>
  </si>
  <si>
    <t>Medium</t>
  </si>
  <si>
    <t>Result</t>
  </si>
  <si>
    <t>Heavy</t>
  </si>
  <si>
    <t>Requirements</t>
  </si>
  <si>
    <t>Conclusion</t>
  </si>
  <si>
    <t>aNBO</t>
  </si>
  <si>
    <t>Phosphonates/   Phosphonic acid</t>
  </si>
  <si>
    <t>tot-P</t>
  </si>
  <si>
    <t>Weighted [g]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</si>
  <si>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</si>
  <si>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</si>
  <si>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</si>
  <si>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</si>
  <si>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</si>
  <si>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</si>
  <si>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</si>
  <si>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</si>
  <si>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</si>
  <si>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</si>
  <si>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</si>
  <si>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</si>
  <si>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</si>
  <si>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</si>
  <si>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</si>
  <si>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</si>
  <si>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</si>
  <si>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</si>
  <si>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</si>
  <si>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</si>
  <si>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</si>
  <si>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</si>
  <si>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</si>
  <si>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</si>
  <si>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</si>
  <si>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</si>
  <si>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</si>
  <si>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</si>
  <si>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</si>
  <si>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</si>
  <si>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</si>
  <si>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</si>
  <si>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</si>
  <si>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</si>
  <si>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</si>
  <si>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</si>
  <si>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</si>
  <si>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</si>
  <si>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</si>
  <si>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</si>
  <si>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</si>
  <si>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</si>
  <si>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</si>
  <si>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</si>
  <si>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</si>
  <si>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</si>
  <si>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</si>
  <si>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e-phthaloimidoperoxyhexanoic acid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</si>
  <si>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</si>
  <si>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</si>
  <si>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</si>
  <si>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</si>
  <si>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</si>
  <si>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</si>
  <si>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</si>
  <si>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</si>
  <si>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</si>
  <si>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</si>
  <si>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</si>
  <si>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</si>
  <si>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</si>
  <si>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</si>
  <si>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</si>
  <si>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</si>
  <si>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</si>
  <si>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</si>
  <si>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</si>
  <si>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</si>
  <si>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</si>
  <si>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</si>
  <si>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</si>
  <si>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</si>
  <si>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</si>
  <si>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</si>
  <si>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</si>
  <si>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</si>
  <si>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</si>
  <si>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</si>
  <si>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</si>
  <si>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</si>
  <si>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</si>
  <si>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</si>
  <si>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</si>
  <si>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</si>
  <si>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</si>
  <si>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</si>
  <si>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</si>
  <si>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</si>
  <si>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</si>
  <si>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</si>
  <si>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</si>
  <si>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</si>
  <si>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</si>
  <si>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</si>
  <si>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</si>
  <si>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</si>
  <si>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</si>
  <si>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</si>
  <si>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</si>
  <si>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</si>
  <si>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</si>
  <si>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</si>
  <si>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</si>
  <si>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</si>
  <si>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</si>
  <si>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</si>
  <si>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DID#</t>
  </si>
  <si>
    <t>Active content (%)</t>
  </si>
  <si>
    <t>Raw material trade name</t>
  </si>
  <si>
    <t>Chemical name of ingoing chemical in the raw material</t>
  </si>
  <si>
    <t>Calculation per component</t>
  </si>
  <si>
    <t>DID-no. Ingredient name</t>
  </si>
  <si>
    <t xml:space="preserve">g/g a.i. </t>
  </si>
  <si>
    <t>Total-P (g)</t>
  </si>
  <si>
    <t>Phosphonates/   Phosphonic acid (g)</t>
  </si>
  <si>
    <t>Water</t>
  </si>
  <si>
    <t>H410 (g)</t>
  </si>
  <si>
    <t>H411 (g)</t>
  </si>
  <si>
    <t>H412 (g)</t>
  </si>
  <si>
    <t>g product</t>
  </si>
  <si>
    <t>H410</t>
  </si>
  <si>
    <t>H411</t>
  </si>
  <si>
    <t>H412</t>
  </si>
  <si>
    <t>Exemptions</t>
  </si>
  <si>
    <t>Note that the following exceptions
 apply:</t>
  </si>
  <si>
    <t>* Cumensulphonate (DID# 2540) – the data on the DID list does not agree with that published under the HERA project. 
The following data on cumen-sulphonates can be used for application: aNBO = R and DF = 0.05. Since BCF = 1.41 and logKow = -2.7, cumensulphonates can in accordance with Appendix 2 be exempted from the calculation of anNBO.</t>
  </si>
  <si>
    <t>* Iminodisuccinate (DID# 2555) can be excluded from the calculation of anNBO.</t>
  </si>
  <si>
    <t>Product System Calculation 30-40°C</t>
  </si>
  <si>
    <t>Product System Calculation 40-60°C</t>
  </si>
  <si>
    <t>Hydrogen peroxide (H2O2) – not to be included in calculation of CDV.</t>
  </si>
  <si>
    <t>Peracetic acid (CH3CO3H) – to be included in the calculation as acetic acid.</t>
  </si>
  <si>
    <t>* Because of the degradation of the substances in the wash process, separate rules apply for the following two substances:</t>
  </si>
  <si>
    <t xml:space="preserve">C1-C3 alcohols                </t>
  </si>
  <si>
    <t>Detergents Ingredients Database, 2014.1</t>
  </si>
  <si>
    <t>LC50/EC50 (*)</t>
  </si>
  <si>
    <t>SF (*) (acute)</t>
  </si>
  <si>
    <t>TF (acute)</t>
  </si>
  <si>
    <t>SF (*) (chronic)</t>
  </si>
  <si>
    <t>TF  (chronic)</t>
  </si>
  <si>
    <t>C10 Alkyl Sulphate</t>
  </si>
  <si>
    <t>C12-14 Alkyl sulphate</t>
  </si>
  <si>
    <t>C12-18 Alkyl sulphate</t>
  </si>
  <si>
    <t>C16-18 Alkyl sulphate</t>
  </si>
  <si>
    <t>C16-18 Alkyl Ether Sulphate,  ≥1 - ≤4 EO</t>
  </si>
  <si>
    <t>N1 C16-18 Alkyl sulfosuccinate (even numbered)</t>
  </si>
  <si>
    <t>N2 C12-18 Alkyl sulfosuccinate (even numbered)</t>
  </si>
  <si>
    <t>N3 C16-18 Alkyl sulfosuccinate (even numbered)</t>
  </si>
  <si>
    <t xml:space="preserve">Soap C&gt;12-22          </t>
  </si>
  <si>
    <t>C12-18, ≥2 - ≤10 EO Carboxymethylated, sodium salt or acid</t>
  </si>
  <si>
    <t>isoC13 Alkyl phosphate esters, 3 EO</t>
  </si>
  <si>
    <t>Non-ionic surfactants</t>
  </si>
  <si>
    <t>C8-11 Alcohol, ≤2,5 EO</t>
  </si>
  <si>
    <r>
      <t>C8-11 Alcohol, &gt;2,5 - ≤10</t>
    </r>
    <r>
      <rPr>
        <sz val="8.1"/>
        <rFont val="Geneva"/>
      </rPr>
      <t xml:space="preserve"> EO</t>
    </r>
  </si>
  <si>
    <r>
      <t>C8-11 Alcohol, &gt;10</t>
    </r>
    <r>
      <rPr>
        <sz val="8.1"/>
        <rFont val="Geneva"/>
      </rPr>
      <t xml:space="preserve"> EO</t>
    </r>
  </si>
  <si>
    <t>C9-11 Alcohol, &gt;3 - &lt;7 EO predominantly linear</t>
  </si>
  <si>
    <t>C9-11 Alcohol, &gt;6 - ≤10 EO predominantly linear</t>
  </si>
  <si>
    <t>iso-C9-11 Alcohol, ≥5 - ≤11 EO</t>
  </si>
  <si>
    <t>2-propylheptyl, 8 EO</t>
  </si>
  <si>
    <t>C10 Alcohol, ≥5 - ≤11 EO multibranched (Trimer-propen-oxo-alcohol)</t>
  </si>
  <si>
    <t>C12-16 Alcohol, ≤2,5 EO</t>
  </si>
  <si>
    <t>C12-16 Alcohol, &gt;2,5 - ≤ 5 EO</t>
  </si>
  <si>
    <t>C12-16 Alcohol, &gt;5 - ≤10 EO</t>
  </si>
  <si>
    <t>C12-14 Acohol, ≥5 - ≤8 EO 1 t-BuO (endcapped)</t>
  </si>
  <si>
    <r>
      <t xml:space="preserve">iso-C13 Alcohol, </t>
    </r>
    <r>
      <rPr>
        <sz val="9"/>
        <rFont val="Calibri"/>
        <family val="2"/>
      </rPr>
      <t>≤</t>
    </r>
    <r>
      <rPr>
        <sz val="8.1"/>
        <rFont val="Geneva"/>
      </rPr>
      <t>2,5 EO</t>
    </r>
  </si>
  <si>
    <r>
      <t>iso-C13 Alcohol, &gt;2,5 - ≤</t>
    </r>
    <r>
      <rPr>
        <sz val="9"/>
        <rFont val="Gene"/>
      </rPr>
      <t>6</t>
    </r>
    <r>
      <rPr>
        <sz val="10"/>
        <rFont val="Arial"/>
        <family val="2"/>
      </rPr>
      <t xml:space="preserve"> EO</t>
    </r>
  </si>
  <si>
    <r>
      <t xml:space="preserve">iso-C13 Alcohol, </t>
    </r>
    <r>
      <rPr>
        <sz val="9"/>
        <rFont val="Calibri"/>
        <family val="2"/>
      </rPr>
      <t>≥</t>
    </r>
    <r>
      <rPr>
        <sz val="10"/>
        <rFont val="Arial"/>
        <family val="2"/>
      </rPr>
      <t>7 - &lt;20 EO</t>
    </r>
  </si>
  <si>
    <r>
      <t xml:space="preserve">C14-15 Alcohol, </t>
    </r>
    <r>
      <rPr>
        <sz val="9"/>
        <rFont val="Calibri"/>
        <family val="2"/>
      </rPr>
      <t xml:space="preserve">≤ </t>
    </r>
    <r>
      <rPr>
        <sz val="10"/>
        <rFont val="Arial"/>
        <family val="2"/>
      </rPr>
      <t>2,5 EO</t>
    </r>
  </si>
  <si>
    <r>
      <t xml:space="preserve">C14-15 Alcohol, &gt;2,5 - </t>
    </r>
    <r>
      <rPr>
        <sz val="9"/>
        <rFont val="Calibri"/>
        <family val="2"/>
      </rPr>
      <t>≤</t>
    </r>
    <r>
      <rPr>
        <sz val="10"/>
        <rFont val="Arial"/>
        <family val="2"/>
      </rPr>
      <t>10 EO</t>
    </r>
  </si>
  <si>
    <t>C12-16 Alcohol, &gt;10 - &lt;20 EO</t>
  </si>
  <si>
    <t>C12-16 Alcohol, &gt;20 - &lt;30 EO</t>
  </si>
  <si>
    <r>
      <t xml:space="preserve">C12-16 Alcohol, </t>
    </r>
    <r>
      <rPr>
        <sz val="9"/>
        <rFont val="Calibri"/>
        <family val="2"/>
      </rPr>
      <t>≥</t>
    </r>
    <r>
      <rPr>
        <sz val="10"/>
        <rFont val="Arial"/>
        <family val="2"/>
      </rPr>
      <t>30 EO</t>
    </r>
  </si>
  <si>
    <t>C12-18 Alcohol, ≤2,5 EO</t>
  </si>
  <si>
    <t>C12-18 Alcohol, &gt;2,5 - ≤5 EO</t>
  </si>
  <si>
    <t>C12-18 Alcohol, &gt;5 - ≤10 EO</t>
  </si>
  <si>
    <t>C12-18 Alcohol, &gt;10 EO</t>
  </si>
  <si>
    <t>C16-18 Alcohol, ≤2,5 EO</t>
  </si>
  <si>
    <t>C16-18 Alcohol, &gt;2,5 - ≤8 EO</t>
  </si>
  <si>
    <t>C16-18 Alcohol, &gt;9 - ≤19 EO</t>
  </si>
  <si>
    <t>C16-18 Alcohol, &gt;20 - ≤30 EO</t>
  </si>
  <si>
    <t>C16-18 Alcohol, &gt;30 EO</t>
  </si>
  <si>
    <t xml:space="preserve">C10-16 Alcohol, 6 and 7 EO, ≤3 PO </t>
  </si>
  <si>
    <t>C4-10 Alkyl polyglycoside</t>
  </si>
  <si>
    <t>C12-14 Alkyl polyglycoside</t>
  </si>
  <si>
    <t>C16-18 Alkyl polyglycoside</t>
  </si>
  <si>
    <t>Amines, coco, ≥10- ≤15 EO</t>
  </si>
  <si>
    <t>Amines, tallow, ≥5 - ≤9 EO</t>
  </si>
  <si>
    <t>Amines, tallow, ≥10 - ≤19 EO</t>
  </si>
  <si>
    <t>Amines, C18/18 unsaturated, ≤2,5 EO</t>
  </si>
  <si>
    <t>Amines C18/18 unsaturated, ≥5 - ≤15 EO</t>
  </si>
  <si>
    <t>Amines, C18/18 unsaturated, 20 EO</t>
  </si>
  <si>
    <t>C12-14 Fatty acid methyl ester (MEE), 1-30EO</t>
  </si>
  <si>
    <t>Preservatives</t>
  </si>
  <si>
    <t>2-bromo-2-nitropropane-1,3-diol</t>
  </si>
  <si>
    <t>Guanidine, hexamethylene-, homopolymer</t>
  </si>
  <si>
    <t xml:space="preserve">Sodium nitrite         </t>
  </si>
  <si>
    <t>Other ingredients</t>
  </si>
  <si>
    <t xml:space="preserve">Silicon                                  </t>
  </si>
  <si>
    <t xml:space="preserve">Paraffin (CAS 8002-74-2)                 </t>
  </si>
  <si>
    <t xml:space="preserve">Glycerol                  </t>
  </si>
  <si>
    <t xml:space="preserve">Zeolite (Insoluble Inorganic)                       </t>
  </si>
  <si>
    <t xml:space="preserve">Fatty acids, C≥14-C≤22 (even numbered)    </t>
  </si>
  <si>
    <r>
      <t>Fatty acid, C≥6-C≤12</t>
    </r>
    <r>
      <rPr>
        <sz val="10"/>
        <rFont val="Arial"/>
        <family val="2"/>
      </rPr>
      <t xml:space="preserve"> methyl ester</t>
    </r>
  </si>
  <si>
    <t>Cetyl Alcohol</t>
  </si>
  <si>
    <t xml:space="preserve">Calcium- and sodiumchloride </t>
  </si>
  <si>
    <t>Silicon dioxide, quartz (Insoluble inorganic)</t>
  </si>
  <si>
    <t>Xylene Sulphonate</t>
  </si>
  <si>
    <t>Proteins</t>
  </si>
  <si>
    <t xml:space="preserve">Iminodisuccinat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</si>
</sst>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0.0"/>
    <numFmt numFmtId="167" formatCode="_(* #,##0_);_(* \(#,##0\);_(* &quot;-&quot;??_);_(@_)"/>
    <numFmt numFmtId="168" formatCode="0.00000"/>
    <numFmt numFmtId="169" formatCode="#,##0.000"/>
    <numFmt numFmtId="170" formatCode="#,##0.0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eneva"/>
    </font>
    <font>
      <b/>
      <sz val="10"/>
      <name val="Arial"/>
      <family val="2"/>
    </font>
    <font>
      <b/>
      <sz val="8"/>
      <color indexed="8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20"/>
      <color indexed="12"/>
      <name val="Arial"/>
      <family val="2"/>
    </font>
    <font>
      <vertAlign val="subscript"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u/>
      <sz val="9"/>
      <color indexed="12"/>
      <name val="Geneva"/>
    </font>
    <font>
      <sz val="9"/>
      <name val="Geneva"/>
      <family val="2"/>
    </font>
    <font>
      <u/>
      <sz val="9"/>
      <color indexed="12"/>
      <name val="Geneva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4.3"/>
      <color theme="10"/>
      <name val="Calibri"/>
      <family val="2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8"/>
      <name val="Geneva"/>
    </font>
    <font>
      <sz val="12"/>
      <name val="Geneva"/>
    </font>
    <font>
      <b/>
      <sz val="12"/>
      <name val="Geneva"/>
    </font>
    <font>
      <b/>
      <sz val="9"/>
      <name val="Geneva"/>
    </font>
    <font>
      <sz val="8.1"/>
      <name val="Geneva"/>
    </font>
    <font>
      <sz val="9"/>
      <name val="Calibri"/>
      <family val="2"/>
    </font>
    <font>
      <sz val="9"/>
      <name val="Gene"/>
    </font>
    <font>
      <strike/>
      <sz val="9"/>
      <name val="Cambria"/>
      <family val="1"/>
    </font>
    <font>
      <sz val="9"/>
      <color theme="0" tint="-0.499984740745262"/>
      <name val="Geneva"/>
    </font>
    <font>
      <b/>
      <sz val="9"/>
      <color theme="0" tint="-0.499984740745262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2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9">
      <alignment horizontal="left"/>
    </xf>
    <xf numFmtId="0" fontId="15" fillId="0" borderId="9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5" fillId="0" borderId="0"/>
    <xf numFmtId="0" fontId="1" fillId="0" borderId="0"/>
    <xf numFmtId="0" fontId="8" fillId="0" borderId="0"/>
    <xf numFmtId="0" fontId="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0" fontId="4" fillId="0" borderId="0" xfId="0" applyFont="1" applyFill="1" applyBorder="1"/>
    <xf numFmtId="0" fontId="0" fillId="0" borderId="0" xfId="0" applyAlignment="1"/>
    <xf numFmtId="14" fontId="0" fillId="0" borderId="0" xfId="0" applyNumberFormat="1" applyFill="1" applyBorder="1"/>
    <xf numFmtId="164" fontId="8" fillId="2" borderId="8" xfId="1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12" fillId="0" borderId="0" xfId="0" applyFont="1"/>
    <xf numFmtId="0" fontId="8" fillId="0" borderId="0" xfId="0" applyFont="1" applyFill="1" applyBorder="1"/>
    <xf numFmtId="0" fontId="8" fillId="0" borderId="0" xfId="2" applyFont="1" applyFill="1" applyBorder="1" applyAlignment="1" applyProtection="1"/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" fontId="3" fillId="0" borderId="7" xfId="3" applyNumberFormat="1" applyFont="1" applyFill="1" applyBorder="1" applyProtection="1"/>
    <xf numFmtId="0" fontId="0" fillId="3" borderId="0" xfId="0" applyFill="1" applyAlignment="1">
      <alignment horizontal="right"/>
    </xf>
    <xf numFmtId="167" fontId="2" fillId="3" borderId="0" xfId="1" applyNumberFormat="1" applyFill="1" applyBorder="1"/>
    <xf numFmtId="2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/>
    <xf numFmtId="0" fontId="2" fillId="4" borderId="10" xfId="0" applyFont="1" applyFill="1" applyBorder="1"/>
    <xf numFmtId="0" fontId="0" fillId="4" borderId="41" xfId="0" applyFill="1" applyBorder="1"/>
    <xf numFmtId="0" fontId="0" fillId="4" borderId="42" xfId="0" applyFill="1" applyBorder="1"/>
    <xf numFmtId="0" fontId="0" fillId="4" borderId="36" xfId="0" applyFill="1" applyBorder="1"/>
    <xf numFmtId="0" fontId="0" fillId="4" borderId="0" xfId="0" applyFill="1" applyBorder="1"/>
    <xf numFmtId="0" fontId="0" fillId="4" borderId="43" xfId="0" applyFill="1" applyBorder="1"/>
    <xf numFmtId="0" fontId="0" fillId="4" borderId="30" xfId="0" applyFill="1" applyBorder="1"/>
    <xf numFmtId="0" fontId="0" fillId="4" borderId="40" xfId="0" applyFill="1" applyBorder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2" fontId="0" fillId="4" borderId="0" xfId="0" applyNumberFormat="1" applyFill="1" applyAlignment="1">
      <alignment horizontal="right"/>
    </xf>
    <xf numFmtId="164" fontId="8" fillId="4" borderId="30" xfId="1" applyFont="1" applyFill="1" applyBorder="1" applyAlignment="1">
      <alignment horizontal="right"/>
    </xf>
    <xf numFmtId="167" fontId="2" fillId="4" borderId="30" xfId="1" applyNumberFormat="1" applyFill="1" applyBorder="1"/>
    <xf numFmtId="167" fontId="2" fillId="4" borderId="0" xfId="1" applyNumberFormat="1" applyFill="1" applyBorder="1"/>
    <xf numFmtId="166" fontId="0" fillId="4" borderId="0" xfId="0" applyNumberFormat="1" applyFill="1" applyAlignment="1">
      <alignment horizontal="right"/>
    </xf>
    <xf numFmtId="0" fontId="7" fillId="4" borderId="15" xfId="0" applyFont="1" applyFill="1" applyBorder="1"/>
    <xf numFmtId="0" fontId="0" fillId="4" borderId="15" xfId="0" applyFill="1" applyBorder="1"/>
    <xf numFmtId="2" fontId="7" fillId="4" borderId="15" xfId="0" applyNumberFormat="1" applyFont="1" applyFill="1" applyBorder="1"/>
    <xf numFmtId="164" fontId="4" fillId="4" borderId="30" xfId="1" applyFont="1" applyFill="1" applyBorder="1"/>
    <xf numFmtId="1" fontId="7" fillId="4" borderId="15" xfId="0" applyNumberFormat="1" applyFont="1" applyFill="1" applyBorder="1" applyAlignment="1">
      <alignment horizontal="right"/>
    </xf>
    <xf numFmtId="2" fontId="7" fillId="4" borderId="15" xfId="0" applyNumberFormat="1" applyFont="1" applyFill="1" applyBorder="1" applyAlignment="1">
      <alignment horizontal="right"/>
    </xf>
    <xf numFmtId="2" fontId="4" fillId="4" borderId="15" xfId="0" applyNumberFormat="1" applyFont="1" applyFill="1" applyBorder="1"/>
    <xf numFmtId="0" fontId="4" fillId="4" borderId="0" xfId="0" applyFont="1" applyFill="1"/>
    <xf numFmtId="0" fontId="4" fillId="4" borderId="0" xfId="0" applyFont="1" applyFill="1" applyBorder="1"/>
    <xf numFmtId="0" fontId="0" fillId="4" borderId="30" xfId="0" applyFill="1" applyBorder="1" applyAlignment="1">
      <alignment horizontal="left"/>
    </xf>
    <xf numFmtId="0" fontId="6" fillId="4" borderId="30" xfId="0" applyFont="1" applyFill="1" applyBorder="1" applyAlignment="1">
      <alignment horizontal="left" wrapText="1" shrinkToFit="1"/>
    </xf>
    <xf numFmtId="2" fontId="0" fillId="4" borderId="0" xfId="0" applyNumberFormat="1" applyFill="1"/>
    <xf numFmtId="0" fontId="8" fillId="4" borderId="0" xfId="0" applyFont="1" applyFill="1"/>
    <xf numFmtId="164" fontId="0" fillId="4" borderId="8" xfId="1" applyNumberFormat="1" applyFont="1" applyFill="1" applyBorder="1" applyProtection="1">
      <protection locked="0"/>
    </xf>
    <xf numFmtId="1" fontId="4" fillId="4" borderId="0" xfId="1" applyNumberFormat="1" applyFont="1" applyFill="1"/>
    <xf numFmtId="2" fontId="4" fillId="4" borderId="0" xfId="1" applyNumberFormat="1" applyFont="1" applyFill="1"/>
    <xf numFmtId="166" fontId="0" fillId="4" borderId="0" xfId="0" applyNumberFormat="1" applyFill="1"/>
    <xf numFmtId="2" fontId="8" fillId="4" borderId="0" xfId="0" applyNumberFormat="1" applyFont="1" applyFill="1" applyBorder="1"/>
    <xf numFmtId="0" fontId="8" fillId="4" borderId="0" xfId="0" applyFont="1" applyFill="1" applyBorder="1"/>
    <xf numFmtId="0" fontId="7" fillId="4" borderId="0" xfId="0" applyFont="1" applyFill="1" applyAlignment="1">
      <alignment horizontal="centerContinuous"/>
    </xf>
    <xf numFmtId="0" fontId="5" fillId="4" borderId="29" xfId="0" applyFont="1" applyFill="1" applyBorder="1"/>
    <xf numFmtId="0" fontId="0" fillId="4" borderId="0" xfId="0" applyFill="1" applyAlignment="1"/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Continuous"/>
    </xf>
    <xf numFmtId="0" fontId="0" fillId="4" borderId="0" xfId="0" applyFill="1" applyBorder="1" applyAlignment="1">
      <alignment horizontal="right"/>
    </xf>
    <xf numFmtId="164" fontId="8" fillId="4" borderId="0" xfId="1" applyFont="1" applyFill="1" applyBorder="1" applyAlignment="1">
      <alignment horizontal="right"/>
    </xf>
    <xf numFmtId="0" fontId="0" fillId="4" borderId="0" xfId="0" applyFill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6" fillId="4" borderId="0" xfId="0" applyFont="1" applyFill="1" applyAlignment="1">
      <alignment horizontal="left" wrapText="1" shrinkToFit="1"/>
    </xf>
    <xf numFmtId="0" fontId="8" fillId="4" borderId="0" xfId="0" applyFont="1" applyFill="1" applyAlignment="1">
      <alignment horizontal="left"/>
    </xf>
    <xf numFmtId="164" fontId="8" fillId="3" borderId="10" xfId="1" applyFont="1" applyFill="1" applyBorder="1" applyAlignment="1" applyProtection="1">
      <alignment horizontal="right"/>
    </xf>
    <xf numFmtId="164" fontId="8" fillId="3" borderId="36" xfId="1" applyFont="1" applyFill="1" applyBorder="1" applyAlignment="1" applyProtection="1">
      <alignment horizontal="right"/>
    </xf>
    <xf numFmtId="0" fontId="13" fillId="4" borderId="0" xfId="0" applyFont="1" applyFill="1"/>
    <xf numFmtId="0" fontId="0" fillId="3" borderId="32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3" borderId="33" xfId="0" applyFont="1" applyFill="1" applyBorder="1" applyAlignment="1">
      <alignment horizontal="center" wrapText="1" shrinkToFit="1"/>
    </xf>
    <xf numFmtId="0" fontId="8" fillId="3" borderId="2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4" fontId="0" fillId="3" borderId="33" xfId="1" applyNumberFormat="1" applyFont="1" applyFill="1" applyBorder="1" applyAlignment="1">
      <alignment horizontal="center"/>
    </xf>
    <xf numFmtId="3" fontId="0" fillId="3" borderId="0" xfId="1" applyNumberFormat="1" applyFont="1" applyFill="1" applyBorder="1" applyAlignment="1">
      <alignment horizontal="center"/>
    </xf>
    <xf numFmtId="3" fontId="0" fillId="3" borderId="33" xfId="1" applyNumberFormat="1" applyFont="1" applyFill="1" applyBorder="1" applyAlignment="1">
      <alignment horizontal="center"/>
    </xf>
    <xf numFmtId="169" fontId="0" fillId="3" borderId="33" xfId="1" applyNumberFormat="1" applyFont="1" applyFill="1" applyBorder="1" applyAlignment="1">
      <alignment horizontal="center"/>
    </xf>
    <xf numFmtId="3" fontId="0" fillId="3" borderId="34" xfId="1" applyNumberFormat="1" applyFont="1" applyFill="1" applyBorder="1" applyAlignment="1">
      <alignment horizontal="center"/>
    </xf>
    <xf numFmtId="3" fontId="0" fillId="3" borderId="17" xfId="1" applyNumberFormat="1" applyFont="1" applyFill="1" applyBorder="1" applyAlignment="1">
      <alignment horizontal="center"/>
    </xf>
    <xf numFmtId="4" fontId="0" fillId="3" borderId="34" xfId="1" applyNumberFormat="1" applyFont="1" applyFill="1" applyBorder="1" applyAlignment="1">
      <alignment horizontal="center"/>
    </xf>
    <xf numFmtId="4" fontId="0" fillId="3" borderId="27" xfId="1" applyNumberFormat="1" applyFont="1" applyFill="1" applyBorder="1" applyAlignment="1">
      <alignment horizontal="center"/>
    </xf>
    <xf numFmtId="4" fontId="0" fillId="3" borderId="0" xfId="1" applyNumberFormat="1" applyFont="1" applyFill="1" applyBorder="1" applyAlignment="1">
      <alignment horizontal="center"/>
    </xf>
    <xf numFmtId="4" fontId="0" fillId="3" borderId="25" xfId="1" applyNumberFormat="1" applyFont="1" applyFill="1" applyBorder="1" applyAlignment="1">
      <alignment horizontal="center"/>
    </xf>
    <xf numFmtId="1" fontId="0" fillId="3" borderId="33" xfId="1" applyNumberFormat="1" applyFont="1" applyFill="1" applyBorder="1" applyAlignment="1">
      <alignment horizontal="center"/>
    </xf>
    <xf numFmtId="1" fontId="0" fillId="3" borderId="0" xfId="1" applyNumberFormat="1" applyFont="1" applyFill="1" applyBorder="1" applyAlignment="1">
      <alignment horizontal="center"/>
    </xf>
    <xf numFmtId="3" fontId="0" fillId="3" borderId="27" xfId="1" applyNumberFormat="1" applyFont="1" applyFill="1" applyBorder="1" applyAlignment="1">
      <alignment horizontal="center"/>
    </xf>
    <xf numFmtId="3" fontId="0" fillId="3" borderId="25" xfId="1" applyNumberFormat="1" applyFont="1" applyFill="1" applyBorder="1" applyAlignment="1">
      <alignment horizontal="center"/>
    </xf>
    <xf numFmtId="1" fontId="0" fillId="3" borderId="33" xfId="0" applyNumberFormat="1" applyFill="1" applyBorder="1"/>
    <xf numFmtId="0" fontId="0" fillId="3" borderId="34" xfId="0" applyFill="1" applyBorder="1" applyAlignment="1">
      <alignment horizontal="center"/>
    </xf>
    <xf numFmtId="0" fontId="4" fillId="4" borderId="31" xfId="0" applyFont="1" applyFill="1" applyBorder="1"/>
    <xf numFmtId="0" fontId="4" fillId="4" borderId="3" xfId="0" applyFont="1" applyFill="1" applyBorder="1"/>
    <xf numFmtId="0" fontId="22" fillId="4" borderId="0" xfId="0" applyFont="1" applyFill="1"/>
    <xf numFmtId="0" fontId="23" fillId="0" borderId="0" xfId="0" applyFont="1" applyFill="1" applyBorder="1"/>
    <xf numFmtId="0" fontId="22" fillId="0" borderId="0" xfId="0" applyFont="1"/>
    <xf numFmtId="0" fontId="24" fillId="4" borderId="0" xfId="0" applyFont="1" applyFill="1"/>
    <xf numFmtId="165" fontId="4" fillId="4" borderId="0" xfId="1" applyNumberFormat="1" applyFont="1" applyFill="1"/>
    <xf numFmtId="165" fontId="4" fillId="4" borderId="15" xfId="0" applyNumberFormat="1" applyFont="1" applyFill="1" applyBorder="1"/>
    <xf numFmtId="0" fontId="2" fillId="4" borderId="0" xfId="0" applyFont="1" applyFill="1" applyAlignment="1">
      <alignment horizontal="left" vertical="center" indent="6"/>
    </xf>
    <xf numFmtId="0" fontId="2" fillId="4" borderId="36" xfId="0" applyFont="1" applyFill="1" applyBorder="1"/>
    <xf numFmtId="0" fontId="24" fillId="4" borderId="0" xfId="0" applyFont="1" applyFill="1" applyBorder="1"/>
    <xf numFmtId="0" fontId="22" fillId="4" borderId="0" xfId="0" applyFont="1" applyFill="1" applyBorder="1"/>
    <xf numFmtId="0" fontId="2" fillId="4" borderId="36" xfId="0" applyFont="1" applyFill="1" applyBorder="1" applyAlignment="1">
      <alignment horizontal="left" vertical="center" indent="6"/>
    </xf>
    <xf numFmtId="0" fontId="2" fillId="4" borderId="44" xfId="0" applyFont="1" applyFill="1" applyBorder="1" applyAlignment="1">
      <alignment horizontal="left" vertical="center" indent="6"/>
    </xf>
    <xf numFmtId="0" fontId="24" fillId="4" borderId="30" xfId="0" applyFont="1" applyFill="1" applyBorder="1"/>
    <xf numFmtId="0" fontId="22" fillId="4" borderId="30" xfId="0" applyFont="1" applyFill="1" applyBorder="1"/>
    <xf numFmtId="0" fontId="0" fillId="0" borderId="0" xfId="0" applyFont="1" applyFill="1"/>
    <xf numFmtId="1" fontId="3" fillId="0" borderId="0" xfId="3" applyNumberFormat="1" applyFont="1" applyFill="1" applyProtection="1"/>
    <xf numFmtId="0" fontId="3" fillId="0" borderId="0" xfId="3" applyFont="1" applyFill="1" applyProtection="1"/>
    <xf numFmtId="0" fontId="3" fillId="0" borderId="0" xfId="3" applyFont="1" applyFill="1" applyAlignment="1">
      <alignment horizontal="right"/>
    </xf>
    <xf numFmtId="0" fontId="3" fillId="0" borderId="0" xfId="3" applyFont="1" applyFill="1" applyAlignment="1">
      <alignment horizontal="left"/>
    </xf>
    <xf numFmtId="0" fontId="3" fillId="0" borderId="0" xfId="3" applyFont="1" applyFill="1"/>
    <xf numFmtId="0" fontId="3" fillId="0" borderId="0" xfId="3" applyFont="1" applyFill="1" applyBorder="1"/>
    <xf numFmtId="0" fontId="3" fillId="0" borderId="0" xfId="3" applyFill="1" applyBorder="1"/>
    <xf numFmtId="1" fontId="25" fillId="0" borderId="0" xfId="3" applyNumberFormat="1" applyFont="1" applyFill="1" applyAlignment="1" applyProtection="1">
      <alignment horizontal="left"/>
    </xf>
    <xf numFmtId="0" fontId="26" fillId="0" borderId="0" xfId="3" applyFont="1" applyFill="1" applyAlignment="1" applyProtection="1"/>
    <xf numFmtId="1" fontId="3" fillId="0" borderId="0" xfId="3" applyNumberFormat="1" applyFill="1" applyBorder="1" applyProtection="1"/>
    <xf numFmtId="0" fontId="3" fillId="0" borderId="0" xfId="3" applyFill="1" applyBorder="1" applyProtection="1"/>
    <xf numFmtId="1" fontId="27" fillId="0" borderId="0" xfId="3" applyNumberFormat="1" applyFont="1" applyFill="1" applyProtection="1"/>
    <xf numFmtId="0" fontId="27" fillId="0" borderId="0" xfId="21" applyFont="1" applyFill="1" applyBorder="1" applyAlignment="1" applyProtection="1"/>
    <xf numFmtId="0" fontId="27" fillId="0" borderId="1" xfId="3" applyFont="1" applyFill="1" applyBorder="1" applyAlignment="1"/>
    <xf numFmtId="0" fontId="27" fillId="0" borderId="2" xfId="3" applyFont="1" applyFill="1" applyBorder="1" applyAlignment="1"/>
    <xf numFmtId="0" fontId="27" fillId="0" borderId="3" xfId="3" applyFont="1" applyFill="1" applyBorder="1" applyAlignment="1"/>
    <xf numFmtId="1" fontId="27" fillId="0" borderId="49" xfId="3" applyNumberFormat="1" applyFont="1" applyFill="1" applyBorder="1" applyAlignment="1" applyProtection="1">
      <alignment wrapText="1"/>
    </xf>
    <xf numFmtId="0" fontId="27" fillId="0" borderId="49" xfId="3" applyFont="1" applyFill="1" applyBorder="1" applyAlignment="1" applyProtection="1">
      <alignment horizontal="left"/>
    </xf>
    <xf numFmtId="0" fontId="26" fillId="0" borderId="35" xfId="3" applyFont="1" applyFill="1" applyBorder="1" applyAlignment="1">
      <alignment horizontal="right" textRotation="90" wrapText="1"/>
    </xf>
    <xf numFmtId="0" fontId="26" fillId="0" borderId="26" xfId="3" applyFont="1" applyFill="1" applyBorder="1" applyAlignment="1">
      <alignment horizontal="right" textRotation="90" wrapText="1"/>
    </xf>
    <xf numFmtId="0" fontId="26" fillId="0" borderId="23" xfId="3" applyFont="1" applyFill="1" applyBorder="1" applyAlignment="1">
      <alignment horizontal="right" textRotation="90" wrapText="1"/>
    </xf>
    <xf numFmtId="0" fontId="26" fillId="0" borderId="35" xfId="3" applyFont="1" applyFill="1" applyBorder="1" applyAlignment="1">
      <alignment horizontal="right" textRotation="90"/>
    </xf>
    <xf numFmtId="1" fontId="28" fillId="0" borderId="36" xfId="3" applyNumberFormat="1" applyFont="1" applyFill="1" applyBorder="1" applyProtection="1"/>
    <xf numFmtId="0" fontId="27" fillId="0" borderId="49" xfId="3" applyFont="1" applyFill="1" applyBorder="1" applyProtection="1"/>
    <xf numFmtId="0" fontId="3" fillId="0" borderId="2" xfId="3" applyFont="1" applyFill="1" applyBorder="1" applyAlignment="1">
      <alignment horizontal="right"/>
    </xf>
    <xf numFmtId="0" fontId="3" fillId="0" borderId="3" xfId="3" applyFont="1" applyFill="1" applyBorder="1" applyAlignment="1">
      <alignment horizontal="right"/>
    </xf>
    <xf numFmtId="1" fontId="0" fillId="0" borderId="50" xfId="0" applyNumberFormat="1" applyFont="1" applyFill="1" applyBorder="1" applyProtection="1"/>
    <xf numFmtId="0" fontId="0" fillId="0" borderId="50" xfId="0" applyFont="1" applyFill="1" applyBorder="1" applyProtection="1"/>
    <xf numFmtId="0" fontId="0" fillId="0" borderId="4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28" fillId="0" borderId="0" xfId="3" applyFont="1" applyFill="1" applyBorder="1"/>
    <xf numFmtId="1" fontId="0" fillId="0" borderId="37" xfId="0" applyNumberFormat="1" applyFont="1" applyFill="1" applyBorder="1" applyProtection="1"/>
    <xf numFmtId="0" fontId="0" fillId="0" borderId="37" xfId="0" applyFont="1" applyFill="1" applyBorder="1" applyProtection="1"/>
    <xf numFmtId="0" fontId="0" fillId="0" borderId="7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1" fontId="0" fillId="0" borderId="38" xfId="0" applyNumberFormat="1" applyFont="1" applyFill="1" applyBorder="1" applyProtection="1"/>
    <xf numFmtId="0" fontId="0" fillId="0" borderId="38" xfId="0" applyFont="1" applyFill="1" applyBorder="1"/>
    <xf numFmtId="0" fontId="0" fillId="0" borderId="19" xfId="0" applyFont="1" applyFill="1" applyBorder="1" applyAlignment="1">
      <alignment horizontal="right"/>
    </xf>
    <xf numFmtId="0" fontId="0" fillId="0" borderId="2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1" fontId="28" fillId="0" borderId="0" xfId="0" applyNumberFormat="1" applyFont="1" applyFill="1" applyBorder="1" applyProtection="1"/>
    <xf numFmtId="0" fontId="28" fillId="0" borderId="0" xfId="0" applyFont="1" applyFill="1" applyBorder="1" applyProtection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" fontId="28" fillId="0" borderId="0" xfId="0" applyNumberFormat="1" applyFont="1" applyFill="1" applyProtection="1"/>
    <xf numFmtId="0" fontId="27" fillId="0" borderId="49" xfId="0" applyFont="1" applyFill="1" applyBorder="1" applyProtection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0" fontId="0" fillId="0" borderId="3" xfId="0" applyFont="1" applyFill="1" applyBorder="1"/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168" fontId="0" fillId="0" borderId="9" xfId="0" applyNumberFormat="1" applyFont="1" applyFill="1" applyBorder="1" applyAlignment="1">
      <alignment horizontal="right"/>
    </xf>
    <xf numFmtId="0" fontId="3" fillId="0" borderId="7" xfId="5" applyFont="1" applyFill="1" applyBorder="1" applyAlignment="1" applyProtection="1">
      <alignment horizontal="right" wrapText="1"/>
      <protection locked="0"/>
    </xf>
    <xf numFmtId="0" fontId="3" fillId="0" borderId="8" xfId="5" applyFont="1" applyFill="1" applyBorder="1" applyAlignment="1" applyProtection="1">
      <alignment horizontal="right"/>
      <protection locked="0"/>
    </xf>
    <xf numFmtId="0" fontId="3" fillId="0" borderId="9" xfId="5" applyFont="1" applyFill="1" applyBorder="1" applyAlignment="1">
      <alignment horizontal="right"/>
    </xf>
    <xf numFmtId="0" fontId="3" fillId="0" borderId="7" xfId="5" applyFont="1" applyFill="1" applyBorder="1" applyAlignment="1" applyProtection="1">
      <alignment horizontal="right"/>
      <protection locked="0"/>
    </xf>
    <xf numFmtId="0" fontId="3" fillId="0" borderId="8" xfId="5" applyFont="1" applyFill="1" applyBorder="1" applyAlignment="1" applyProtection="1">
      <alignment horizontal="right" wrapText="1"/>
      <protection locked="0"/>
    </xf>
    <xf numFmtId="0" fontId="3" fillId="0" borderId="9" xfId="5" applyFont="1" applyFill="1" applyBorder="1" applyAlignment="1" applyProtection="1">
      <alignment horizontal="right" wrapText="1"/>
      <protection locked="0"/>
    </xf>
    <xf numFmtId="0" fontId="0" fillId="0" borderId="38" xfId="0" applyFont="1" applyFill="1" applyBorder="1" applyAlignment="1"/>
    <xf numFmtId="0" fontId="28" fillId="0" borderId="0" xfId="0" applyFont="1" applyFill="1" applyProtection="1"/>
    <xf numFmtId="0" fontId="0" fillId="0" borderId="0" xfId="0" applyFont="1" applyFill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0" borderId="39" xfId="0" applyFont="1" applyFill="1" applyBorder="1" applyProtection="1"/>
    <xf numFmtId="0" fontId="3" fillId="0" borderId="0" xfId="3" applyFont="1" applyFill="1" applyBorder="1" applyAlignment="1"/>
    <xf numFmtId="0" fontId="3" fillId="0" borderId="0" xfId="3" applyFill="1" applyBorder="1" applyAlignment="1"/>
    <xf numFmtId="0" fontId="0" fillId="0" borderId="37" xfId="0" applyFont="1" applyFill="1" applyBorder="1" applyAlignment="1" applyProtection="1">
      <alignment horizontal="left"/>
    </xf>
    <xf numFmtId="0" fontId="0" fillId="0" borderId="38" xfId="0" applyFont="1" applyFill="1" applyBorder="1" applyAlignment="1" applyProtection="1">
      <alignment horizontal="left"/>
    </xf>
    <xf numFmtId="0" fontId="0" fillId="0" borderId="51" xfId="0" applyFont="1" applyFill="1" applyBorder="1" applyProtection="1"/>
    <xf numFmtId="0" fontId="0" fillId="0" borderId="51" xfId="0" applyFont="1" applyFill="1" applyBorder="1" applyAlignment="1">
      <alignment horizontal="right"/>
    </xf>
    <xf numFmtId="0" fontId="0" fillId="0" borderId="14" xfId="0" applyFont="1" applyFill="1" applyBorder="1" applyProtection="1"/>
    <xf numFmtId="0" fontId="0" fillId="0" borderId="14" xfId="0" applyFont="1" applyFill="1" applyBorder="1" applyAlignment="1">
      <alignment horizontal="right"/>
    </xf>
    <xf numFmtId="0" fontId="0" fillId="0" borderId="24" xfId="0" applyFont="1" applyFill="1" applyBorder="1" applyProtection="1"/>
    <xf numFmtId="0" fontId="0" fillId="0" borderId="24" xfId="0" applyFont="1" applyFill="1" applyBorder="1" applyAlignment="1">
      <alignment horizontal="right"/>
    </xf>
    <xf numFmtId="0" fontId="28" fillId="0" borderId="0" xfId="0" applyFont="1" applyFill="1" applyBorder="1"/>
    <xf numFmtId="0" fontId="0" fillId="0" borderId="0" xfId="5" applyFont="1" applyFill="1" applyBorder="1" applyAlignment="1" applyProtection="1">
      <alignment horizontal="right" wrapText="1"/>
      <protection locked="0"/>
    </xf>
    <xf numFmtId="0" fontId="0" fillId="0" borderId="0" xfId="5" applyFont="1" applyFill="1" applyBorder="1" applyAlignment="1" applyProtection="1">
      <alignment horizontal="right"/>
      <protection locked="0"/>
    </xf>
    <xf numFmtId="0" fontId="0" fillId="0" borderId="0" xfId="5" applyFont="1" applyFill="1" applyBorder="1" applyAlignment="1">
      <alignment horizontal="right"/>
    </xf>
    <xf numFmtId="0" fontId="0" fillId="0" borderId="14" xfId="0" applyFont="1" applyFill="1" applyBorder="1" applyAlignment="1" applyProtection="1">
      <alignment horizontal="left"/>
    </xf>
    <xf numFmtId="0" fontId="3" fillId="0" borderId="0" xfId="3" applyFont="1" applyFill="1" applyBorder="1" applyAlignment="1">
      <alignment horizontal="left"/>
    </xf>
    <xf numFmtId="0" fontId="28" fillId="0" borderId="0" xfId="3" applyFont="1" applyFill="1" applyBorder="1" applyAlignment="1">
      <alignment horizontal="left"/>
    </xf>
    <xf numFmtId="0" fontId="0" fillId="0" borderId="14" xfId="0" applyFont="1" applyFill="1" applyBorder="1"/>
    <xf numFmtId="0" fontId="0" fillId="0" borderId="37" xfId="0" applyFont="1" applyFill="1" applyBorder="1" applyAlignment="1">
      <alignment vertical="top" wrapText="1"/>
    </xf>
    <xf numFmtId="0" fontId="0" fillId="0" borderId="9" xfId="0" applyFont="1" applyFill="1" applyBorder="1" applyAlignment="1" applyProtection="1">
      <alignment horizontal="right"/>
    </xf>
    <xf numFmtId="0" fontId="3" fillId="0" borderId="37" xfId="21" applyFont="1" applyFill="1" applyBorder="1" applyAlignment="1" applyProtection="1"/>
    <xf numFmtId="0" fontId="3" fillId="0" borderId="36" xfId="3" applyFont="1" applyFill="1" applyBorder="1"/>
    <xf numFmtId="0" fontId="0" fillId="0" borderId="37" xfId="0" applyFont="1" applyFill="1" applyBorder="1" applyAlignment="1">
      <alignment horizontal="left"/>
    </xf>
    <xf numFmtId="0" fontId="3" fillId="0" borderId="36" xfId="3" applyFill="1" applyBorder="1" applyProtection="1"/>
    <xf numFmtId="0" fontId="0" fillId="0" borderId="37" xfId="0" applyFont="1" applyFill="1" applyBorder="1"/>
    <xf numFmtId="0" fontId="3" fillId="0" borderId="37" xfId="6" applyFont="1" applyFill="1" applyBorder="1"/>
    <xf numFmtId="0" fontId="3" fillId="0" borderId="7" xfId="6" applyFont="1" applyFill="1" applyBorder="1" applyAlignment="1">
      <alignment horizontal="right"/>
    </xf>
    <xf numFmtId="0" fontId="3" fillId="0" borderId="8" xfId="6" applyFont="1" applyFill="1" applyBorder="1" applyAlignment="1">
      <alignment horizontal="right"/>
    </xf>
    <xf numFmtId="0" fontId="3" fillId="0" borderId="9" xfId="6" applyFont="1" applyFill="1" applyBorder="1" applyAlignment="1">
      <alignment horizontal="right"/>
    </xf>
    <xf numFmtId="165" fontId="0" fillId="0" borderId="9" xfId="0" applyNumberFormat="1" applyFont="1" applyFill="1" applyBorder="1" applyAlignment="1">
      <alignment horizontal="right"/>
    </xf>
    <xf numFmtId="0" fontId="32" fillId="0" borderId="0" xfId="3" applyFont="1" applyFill="1" applyBorder="1"/>
    <xf numFmtId="1" fontId="0" fillId="0" borderId="7" xfId="0" applyNumberFormat="1" applyFont="1" applyFill="1" applyBorder="1" applyAlignment="1">
      <alignment horizontal="right"/>
    </xf>
    <xf numFmtId="2" fontId="0" fillId="0" borderId="9" xfId="0" applyNumberFormat="1" applyFont="1" applyFill="1" applyBorder="1" applyAlignment="1">
      <alignment horizontal="right"/>
    </xf>
    <xf numFmtId="0" fontId="0" fillId="0" borderId="9" xfId="0" quotePrefix="1" applyFont="1" applyFill="1" applyBorder="1" applyAlignment="1">
      <alignment horizontal="right"/>
    </xf>
    <xf numFmtId="0" fontId="0" fillId="0" borderId="37" xfId="21" applyFont="1" applyFill="1" applyBorder="1" applyAlignment="1" applyProtection="1">
      <alignment horizontal="left"/>
    </xf>
    <xf numFmtId="1" fontId="0" fillId="0" borderId="48" xfId="0" applyNumberFormat="1" applyFont="1" applyFill="1" applyBorder="1" applyProtection="1"/>
    <xf numFmtId="0" fontId="0" fillId="0" borderId="48" xfId="0" applyFont="1" applyFill="1" applyBorder="1" applyAlignment="1">
      <alignment vertical="top" wrapText="1"/>
    </xf>
    <xf numFmtId="0" fontId="0" fillId="0" borderId="45" xfId="0" applyFont="1" applyFill="1" applyBorder="1" applyAlignment="1">
      <alignment horizontal="right"/>
    </xf>
    <xf numFmtId="0" fontId="0" fillId="0" borderId="46" xfId="0" applyFont="1" applyFill="1" applyBorder="1" applyAlignment="1">
      <alignment horizontal="right"/>
    </xf>
    <xf numFmtId="0" fontId="0" fillId="0" borderId="47" xfId="0" applyFont="1" applyFill="1" applyBorder="1" applyAlignment="1">
      <alignment horizontal="right"/>
    </xf>
    <xf numFmtId="0" fontId="33" fillId="0" borderId="0" xfId="3" applyFont="1" applyFill="1" applyBorder="1"/>
    <xf numFmtId="0" fontId="34" fillId="0" borderId="0" xfId="3" applyFont="1" applyFill="1" applyBorder="1"/>
    <xf numFmtId="0" fontId="0" fillId="0" borderId="38" xfId="0" applyFont="1" applyFill="1" applyBorder="1" applyProtection="1"/>
    <xf numFmtId="1" fontId="0" fillId="0" borderId="0" xfId="0" applyNumberFormat="1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 applyAlignment="1">
      <alignment horizontal="left"/>
    </xf>
    <xf numFmtId="1" fontId="0" fillId="0" borderId="0" xfId="0" applyNumberFormat="1" applyFont="1" applyFill="1" applyAlignment="1" applyProtection="1">
      <alignment vertical="top"/>
    </xf>
    <xf numFmtId="0" fontId="0" fillId="0" borderId="0" xfId="0" applyFont="1" applyFill="1" applyAlignment="1" applyProtection="1"/>
    <xf numFmtId="0" fontId="0" fillId="0" borderId="0" xfId="0" applyProtection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" fontId="27" fillId="0" borderId="0" xfId="0" applyNumberFormat="1" applyFont="1" applyFill="1" applyProtection="1"/>
    <xf numFmtId="0" fontId="0" fillId="0" borderId="0" xfId="0" applyBorder="1"/>
    <xf numFmtId="0" fontId="3" fillId="0" borderId="0" xfId="3" applyFont="1"/>
    <xf numFmtId="0" fontId="3" fillId="0" borderId="0" xfId="3" applyFont="1" applyBorder="1"/>
    <xf numFmtId="0" fontId="3" fillId="0" borderId="0" xfId="3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" fontId="0" fillId="3" borderId="27" xfId="1" applyNumberFormat="1" applyFont="1" applyFill="1" applyBorder="1" applyAlignment="1">
      <alignment horizontal="center"/>
    </xf>
    <xf numFmtId="1" fontId="0" fillId="3" borderId="0" xfId="1" applyNumberFormat="1" applyFont="1" applyFill="1" applyBorder="1" applyAlignment="1">
      <alignment horizontal="center"/>
    </xf>
    <xf numFmtId="1" fontId="0" fillId="3" borderId="25" xfId="1" applyNumberFormat="1" applyFont="1" applyFill="1" applyBorder="1" applyAlignment="1">
      <alignment horizontal="center"/>
    </xf>
    <xf numFmtId="4" fontId="0" fillId="3" borderId="27" xfId="1" applyNumberFormat="1" applyFont="1" applyFill="1" applyBorder="1" applyAlignment="1">
      <alignment horizontal="center"/>
    </xf>
    <xf numFmtId="4" fontId="0" fillId="3" borderId="0" xfId="1" applyNumberFormat="1" applyFont="1" applyFill="1" applyBorder="1" applyAlignment="1">
      <alignment horizontal="center"/>
    </xf>
    <xf numFmtId="4" fontId="0" fillId="3" borderId="25" xfId="1" applyNumberFormat="1" applyFont="1" applyFill="1" applyBorder="1" applyAlignment="1">
      <alignment horizontal="center"/>
    </xf>
    <xf numFmtId="0" fontId="0" fillId="3" borderId="27" xfId="0" applyFill="1" applyBorder="1" applyAlignment="1"/>
    <xf numFmtId="0" fontId="0" fillId="3" borderId="25" xfId="0" applyFill="1" applyBorder="1" applyAlignment="1"/>
    <xf numFmtId="1" fontId="0" fillId="3" borderId="27" xfId="0" applyNumberFormat="1" applyFill="1" applyBorder="1" applyAlignment="1"/>
    <xf numFmtId="0" fontId="0" fillId="3" borderId="0" xfId="0" applyFill="1" applyBorder="1" applyAlignment="1"/>
    <xf numFmtId="170" fontId="0" fillId="3" borderId="27" xfId="1" applyNumberFormat="1" applyFont="1" applyFill="1" applyBorder="1" applyAlignment="1">
      <alignment horizontal="center"/>
    </xf>
    <xf numFmtId="170" fontId="0" fillId="3" borderId="0" xfId="1" applyNumberFormat="1" applyFont="1" applyFill="1" applyBorder="1" applyAlignment="1">
      <alignment horizontal="center"/>
    </xf>
    <xf numFmtId="170" fontId="0" fillId="3" borderId="25" xfId="1" applyNumberFormat="1" applyFont="1" applyFill="1" applyBorder="1" applyAlignment="1">
      <alignment horizontal="center"/>
    </xf>
    <xf numFmtId="170" fontId="0" fillId="3" borderId="16" xfId="1" applyNumberFormat="1" applyFont="1" applyFill="1" applyBorder="1" applyAlignment="1">
      <alignment horizontal="center"/>
    </xf>
    <xf numFmtId="170" fontId="0" fillId="3" borderId="17" xfId="1" applyNumberFormat="1" applyFont="1" applyFill="1" applyBorder="1" applyAlignment="1">
      <alignment horizontal="center"/>
    </xf>
    <xf numFmtId="170" fontId="0" fillId="3" borderId="18" xfId="1" applyNumberFormat="1" applyFont="1" applyFill="1" applyBorder="1" applyAlignment="1">
      <alignment horizontal="center"/>
    </xf>
    <xf numFmtId="0" fontId="2" fillId="4" borderId="36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36" xfId="0" applyFill="1" applyBorder="1" applyAlignment="1">
      <alignment horizontal="left" vertical="top" wrapText="1"/>
    </xf>
    <xf numFmtId="0" fontId="27" fillId="0" borderId="1" xfId="3" applyFont="1" applyFill="1" applyBorder="1" applyAlignment="1"/>
    <xf numFmtId="0" fontId="27" fillId="0" borderId="2" xfId="3" applyFont="1" applyFill="1" applyBorder="1" applyAlignment="1"/>
    <xf numFmtId="0" fontId="27" fillId="0" borderId="3" xfId="3" applyFont="1" applyFill="1" applyBorder="1" applyAlignment="1"/>
  </cellXfs>
  <cellStyles count="112">
    <cellStyle name="1000-sep (2 dec) 2" xfId="7"/>
    <cellStyle name="1000-sep (2 dec) 2 2" xfId="8"/>
    <cellStyle name="1000-sep (2 dec) 2 2 2" xfId="9"/>
    <cellStyle name="1000-sep (2 dec) 2 3" xfId="10"/>
    <cellStyle name="1000-sep (2 dec) 2 4" xfId="11"/>
    <cellStyle name="1000-sep (2 dec) 2 5" xfId="12"/>
    <cellStyle name="exapon n2" xfId="13"/>
    <cellStyle name="exapon n2 2" xfId="14"/>
    <cellStyle name="Hyperlink 2" xfId="4"/>
    <cellStyle name="Hyperlink 2 2" xfId="15"/>
    <cellStyle name="Hyperlink 3" xfId="16"/>
    <cellStyle name="Hyperlink 4" xfId="17"/>
    <cellStyle name="Komma" xfId="1" builtinId="3"/>
    <cellStyle name="Link" xfId="2" builtinId="8"/>
    <cellStyle name="Link 2" xfId="18"/>
    <cellStyle name="Link 3" xfId="19"/>
    <cellStyle name="Link 4" xfId="20"/>
    <cellStyle name="Link 5" xfId="21"/>
    <cellStyle name="Link 5 2" xfId="22"/>
    <cellStyle name="Link 6" xfId="23"/>
    <cellStyle name="Link 6 2" xfId="24"/>
    <cellStyle name="Normal" xfId="0" builtinId="0"/>
    <cellStyle name="Normal 10" xfId="25"/>
    <cellStyle name="Normal 10 2" xfId="26"/>
    <cellStyle name="Normal 11" xfId="27"/>
    <cellStyle name="Normal 11 2" xfId="28"/>
    <cellStyle name="Normal 11 3" xfId="29"/>
    <cellStyle name="Normal 11 3 2" xfId="30"/>
    <cellStyle name="Normal 11 4" xfId="6"/>
    <cellStyle name="Normal 11 5" xfId="31"/>
    <cellStyle name="Normal 12" xfId="32"/>
    <cellStyle name="Normal 12 2" xfId="33"/>
    <cellStyle name="Normal 13" xfId="34"/>
    <cellStyle name="Normal 14" xfId="35"/>
    <cellStyle name="Normal 15" xfId="36"/>
    <cellStyle name="Normal 16" xfId="37"/>
    <cellStyle name="Normal 2" xfId="38"/>
    <cellStyle name="Normal 2 2" xfId="39"/>
    <cellStyle name="Normal 2 3" xfId="40"/>
    <cellStyle name="Normal 3" xfId="3"/>
    <cellStyle name="Normal 3 2" xfId="41"/>
    <cellStyle name="Normal 3 3" xfId="42"/>
    <cellStyle name="Normal 3 4" xfId="43"/>
    <cellStyle name="Normal 4" xfId="44"/>
    <cellStyle name="Normal 4 2" xfId="45"/>
    <cellStyle name="Normal 4 2 2" xfId="46"/>
    <cellStyle name="Normal 4 2 2 2" xfId="47"/>
    <cellStyle name="Normal 4 2 2 2 2" xfId="48"/>
    <cellStyle name="Normal 4 2 2 2 3" xfId="49"/>
    <cellStyle name="Normal 4 2 2 2 4" xfId="50"/>
    <cellStyle name="Normal 4 2 2 3" xfId="51"/>
    <cellStyle name="Normal 4 2 2 4" xfId="52"/>
    <cellStyle name="Normal 4 2 2 5" xfId="53"/>
    <cellStyle name="Normal 4 2 3" xfId="54"/>
    <cellStyle name="Normal 4 2 3 2" xfId="55"/>
    <cellStyle name="Normal 4 2 3 3" xfId="56"/>
    <cellStyle name="Normal 4 2 3 4" xfId="57"/>
    <cellStyle name="Normal 4 2 4" xfId="58"/>
    <cellStyle name="Normal 4 2 5" xfId="59"/>
    <cellStyle name="Normal 4 2 6" xfId="60"/>
    <cellStyle name="Normal 4 3" xfId="61"/>
    <cellStyle name="Normal 4 3 2" xfId="62"/>
    <cellStyle name="Normal 4 3 2 2" xfId="63"/>
    <cellStyle name="Normal 4 3 2 3" xfId="64"/>
    <cellStyle name="Normal 4 3 2 4" xfId="65"/>
    <cellStyle name="Normal 4 3 3" xfId="66"/>
    <cellStyle name="Normal 4 3 4" xfId="67"/>
    <cellStyle name="Normal 4 3 5" xfId="68"/>
    <cellStyle name="Normal 4 4" xfId="69"/>
    <cellStyle name="Normal 4 4 2" xfId="70"/>
    <cellStyle name="Normal 4 4 3" xfId="71"/>
    <cellStyle name="Normal 4 4 4" xfId="72"/>
    <cellStyle name="Normal 4 5" xfId="73"/>
    <cellStyle name="Normal 4 6" xfId="74"/>
    <cellStyle name="Normal 4 7" xfId="75"/>
    <cellStyle name="Normal 5" xfId="76"/>
    <cellStyle name="Normal 5 2" xfId="77"/>
    <cellStyle name="Normal 6" xfId="78"/>
    <cellStyle name="Normal 6 2" xfId="79"/>
    <cellStyle name="Normal 6 2 2" xfId="80"/>
    <cellStyle name="Normal 6 2 2 2" xfId="81"/>
    <cellStyle name="Normal 6 2 2 3" xfId="82"/>
    <cellStyle name="Normal 6 2 2 4" xfId="83"/>
    <cellStyle name="Normal 6 2 3" xfId="84"/>
    <cellStyle name="Normal 6 2 4" xfId="85"/>
    <cellStyle name="Normal 6 2 5" xfId="86"/>
    <cellStyle name="Normal 6 3" xfId="87"/>
    <cellStyle name="Normal 6 3 2" xfId="88"/>
    <cellStyle name="Normal 6 3 3" xfId="89"/>
    <cellStyle name="Normal 6 3 4" xfId="90"/>
    <cellStyle name="Normal 6 4" xfId="91"/>
    <cellStyle name="Normal 6 5" xfId="92"/>
    <cellStyle name="Normal 6 6" xfId="93"/>
    <cellStyle name="Normal 7" xfId="94"/>
    <cellStyle name="Normal 7 2" xfId="95"/>
    <cellStyle name="Normal 8" xfId="96"/>
    <cellStyle name="Normal 8 2" xfId="97"/>
    <cellStyle name="Normal 8 2 2" xfId="98"/>
    <cellStyle name="Normal 8 2 3" xfId="99"/>
    <cellStyle name="Normal 8 2 4" xfId="100"/>
    <cellStyle name="Normal 8 3" xfId="101"/>
    <cellStyle name="Normal 8 4" xfId="102"/>
    <cellStyle name="Normal 8 5" xfId="103"/>
    <cellStyle name="Normal 9" xfId="104"/>
    <cellStyle name="Normal 9 2" xfId="105"/>
    <cellStyle name="Normal 9 2 2" xfId="106"/>
    <cellStyle name="Normal 9 2 3" xfId="107"/>
    <cellStyle name="Normal 9 2 4" xfId="108"/>
    <cellStyle name="Normal 9 3" xfId="109"/>
    <cellStyle name="Normal 9 4" xfId="110"/>
    <cellStyle name="Normal 9 5" xfId="111"/>
    <cellStyle name="Normal_DID-list Jan-2007" xfId="5"/>
  </cellStyles>
  <dxfs count="4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131</xdr:row>
      <xdr:rowOff>0</xdr:rowOff>
    </xdr:from>
    <xdr:to>
      <xdr:col>2</xdr:col>
      <xdr:colOff>66675</xdr:colOff>
      <xdr:row>131</xdr:row>
      <xdr:rowOff>66675</xdr:rowOff>
    </xdr:to>
    <xdr:pic>
      <xdr:nvPicPr>
        <xdr:cNvPr id="2" name="Bilde 1" descr="Y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14979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66675</xdr:colOff>
      <xdr:row>130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1355050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RGO.ECOLABEL/AppData/Roaming/Microsoft/Excel/Arbejdsmappe%20DID-listen/DID_revision_input_DID1169.xlsx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"/>
  <sheetViews>
    <sheetView workbookViewId="0">
      <selection activeCell="E43" sqref="E43"/>
    </sheetView>
  </sheetViews>
  <sheetFormatPr defaultColWidth="9.140625" defaultRowHeight="12.75"/>
  <sheetData/>
  <phoneticPr fontId="6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Y59"/>
  <sheetViews>
    <sheetView zoomScale="85" zoomScaleNormal="85" zoomScalePageLayoutView="60" workbookViewId="0">
      <selection activeCell="B4" sqref="B4:B20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6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>
      <formula1>"OK, Mangler,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49:I49 H51:I51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Y59"/>
  <sheetViews>
    <sheetView zoomScale="85" zoomScaleNormal="85" zoomScalePageLayoutView="60" workbookViewId="0">
      <selection activeCell="B5" sqref="B5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7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>
      <formula1>"OK, IR,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53:I53 H43:I43 H41:I41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Y59"/>
  <sheetViews>
    <sheetView zoomScale="85" zoomScaleNormal="85" zoomScalePageLayoutView="60" workbookViewId="0">
      <selection activeCell="D11" sqref="D11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8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>
      <formula1>"OK, Mangler,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49:I49 H51:I51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Y59"/>
  <sheetViews>
    <sheetView zoomScale="85" zoomScaleNormal="85" zoomScalePageLayoutView="60" workbookViewId="0">
      <selection activeCell="C11" sqref="C10:C11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9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>
      <formula1>"OK, IR,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53:I53 H43:I43 H41:I41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Y59"/>
  <sheetViews>
    <sheetView zoomScale="85" zoomScaleNormal="85" zoomScalePageLayoutView="60" workbookViewId="0">
      <selection activeCell="B15" sqref="B15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10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>
      <formula1>"OK, Mangler,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49:I49 H51:I51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>
    <outlinePr summaryBelow="0" summaryRight="0"/>
    <pageSetUpPr fitToPage="1"/>
  </sheetPr>
  <dimension ref="A2:Z292"/>
  <sheetViews>
    <sheetView showOutlineSymbols="0" zoomScale="110" zoomScaleNormal="11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C5" sqref="C5"/>
    </sheetView>
  </sheetViews>
  <sheetFormatPr defaultColWidth="9.140625" defaultRowHeight="12" outlineLevelRow="4"/>
  <cols>
    <col min="1" max="1" width="9.7109375" style="109" customWidth="1"/>
    <col min="2" max="2" width="61.85546875" style="110" bestFit="1" customWidth="1"/>
    <col min="3" max="3" width="9" style="111" customWidth="1"/>
    <col min="4" max="8" width="9" style="112" customWidth="1"/>
    <col min="9" max="10" width="7.42578125" style="112" customWidth="1"/>
    <col min="11" max="11" width="7.42578125" style="113" customWidth="1"/>
    <col min="12" max="12" width="11" style="113" customWidth="1"/>
    <col min="13" max="26" width="11" style="114" customWidth="1"/>
    <col min="27" max="83" width="11" style="115" customWidth="1"/>
    <col min="84" max="16384" width="9.140625" style="115"/>
  </cols>
  <sheetData>
    <row r="2" spans="1:26" ht="24.75" customHeight="1">
      <c r="A2" s="116" t="s">
        <v>274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26" ht="7.5" customHeight="1" thickBot="1">
      <c r="A3" s="118"/>
      <c r="B3" s="119"/>
    </row>
    <row r="4" spans="1:26" ht="16.5" thickBot="1">
      <c r="A4" s="120"/>
      <c r="B4" s="121"/>
      <c r="C4" s="259" t="s">
        <v>0</v>
      </c>
      <c r="D4" s="260"/>
      <c r="E4" s="261"/>
      <c r="F4" s="122" t="s">
        <v>1</v>
      </c>
      <c r="G4" s="123"/>
      <c r="H4" s="124"/>
      <c r="I4" s="122" t="s">
        <v>2</v>
      </c>
      <c r="J4" s="123"/>
      <c r="K4" s="124"/>
    </row>
    <row r="5" spans="1:26" ht="71.25" customHeight="1" thickBot="1">
      <c r="A5" s="125" t="s">
        <v>3</v>
      </c>
      <c r="B5" s="126" t="s">
        <v>4</v>
      </c>
      <c r="C5" s="127" t="s">
        <v>275</v>
      </c>
      <c r="D5" s="128" t="s">
        <v>276</v>
      </c>
      <c r="E5" s="129" t="s">
        <v>277</v>
      </c>
      <c r="F5" s="130" t="s">
        <v>5</v>
      </c>
      <c r="G5" s="128" t="s">
        <v>278</v>
      </c>
      <c r="H5" s="129" t="s">
        <v>279</v>
      </c>
      <c r="I5" s="130" t="s">
        <v>6</v>
      </c>
      <c r="J5" s="128" t="s">
        <v>7</v>
      </c>
      <c r="K5" s="129" t="s">
        <v>8</v>
      </c>
      <c r="L5" s="114"/>
    </row>
    <row r="6" spans="1:26" ht="16.5" outlineLevel="3" thickBot="1">
      <c r="A6" s="131"/>
      <c r="B6" s="132" t="s">
        <v>9</v>
      </c>
      <c r="C6" s="133"/>
      <c r="D6" s="133"/>
      <c r="E6" s="133"/>
      <c r="F6" s="133"/>
      <c r="G6" s="133"/>
      <c r="H6" s="133"/>
      <c r="I6" s="133"/>
      <c r="J6" s="133"/>
      <c r="K6" s="134"/>
      <c r="L6" s="114"/>
    </row>
    <row r="7" spans="1:26" s="140" customFormat="1" ht="12.75" outlineLevel="3">
      <c r="A7" s="135">
        <v>2001</v>
      </c>
      <c r="B7" s="136" t="s">
        <v>141</v>
      </c>
      <c r="C7" s="137">
        <v>4.0999999999999996</v>
      </c>
      <c r="D7" s="138">
        <v>1000</v>
      </c>
      <c r="E7" s="139">
        <f>C7/D7</f>
        <v>4.0999999999999995E-3</v>
      </c>
      <c r="F7" s="137">
        <v>0.69</v>
      </c>
      <c r="G7" s="138">
        <v>10</v>
      </c>
      <c r="H7" s="139">
        <f>F7/G7</f>
        <v>6.8999999999999992E-2</v>
      </c>
      <c r="I7" s="137">
        <v>0.05</v>
      </c>
      <c r="J7" s="138" t="s">
        <v>10</v>
      </c>
      <c r="K7" s="139" t="s">
        <v>11</v>
      </c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 s="140" customFormat="1" ht="12.75" outlineLevel="4">
      <c r="A8" s="141">
        <v>2002</v>
      </c>
      <c r="B8" s="142" t="s">
        <v>142</v>
      </c>
      <c r="C8" s="143">
        <v>6.7</v>
      </c>
      <c r="D8" s="144">
        <v>5000</v>
      </c>
      <c r="E8" s="145">
        <f>C8/D8</f>
        <v>1.34E-3</v>
      </c>
      <c r="F8" s="143">
        <v>0.5</v>
      </c>
      <c r="G8" s="144">
        <v>10</v>
      </c>
      <c r="H8" s="145">
        <f>F8/G8</f>
        <v>0.05</v>
      </c>
      <c r="I8" s="143">
        <v>0.05</v>
      </c>
      <c r="J8" s="144" t="s">
        <v>10</v>
      </c>
      <c r="K8" s="145" t="s">
        <v>11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spans="1:26" s="140" customFormat="1" ht="12.75" outlineLevel="4">
      <c r="A9" s="141">
        <v>2003</v>
      </c>
      <c r="B9" s="142" t="s">
        <v>143</v>
      </c>
      <c r="C9" s="143">
        <v>40</v>
      </c>
      <c r="D9" s="144">
        <v>1000</v>
      </c>
      <c r="E9" s="145">
        <f>C9/D9</f>
        <v>0.04</v>
      </c>
      <c r="F9" s="143">
        <v>1.35</v>
      </c>
      <c r="G9" s="144">
        <v>10</v>
      </c>
      <c r="H9" s="145">
        <f>F9/G9</f>
        <v>0.13500000000000001</v>
      </c>
      <c r="I9" s="143">
        <v>0.05</v>
      </c>
      <c r="J9" s="144" t="s">
        <v>10</v>
      </c>
      <c r="K9" s="145" t="s">
        <v>13</v>
      </c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spans="1:26" s="140" customFormat="1" ht="12.75" outlineLevel="4">
      <c r="A10" s="141">
        <v>2004</v>
      </c>
      <c r="B10" s="142" t="s">
        <v>280</v>
      </c>
      <c r="C10" s="143">
        <v>8.64</v>
      </c>
      <c r="D10" s="144">
        <v>1000</v>
      </c>
      <c r="E10" s="145">
        <f>C10/D10</f>
        <v>8.6400000000000001E-3</v>
      </c>
      <c r="F10" s="143">
        <v>0.95</v>
      </c>
      <c r="G10" s="144">
        <v>10</v>
      </c>
      <c r="H10" s="145">
        <f>F10/G10</f>
        <v>9.5000000000000001E-2</v>
      </c>
      <c r="I10" s="143">
        <v>0.05</v>
      </c>
      <c r="J10" s="144" t="s">
        <v>10</v>
      </c>
      <c r="K10" s="145" t="s">
        <v>12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spans="1:26" ht="12.75" outlineLevel="3">
      <c r="A11" s="141">
        <v>2005</v>
      </c>
      <c r="B11" s="142" t="s">
        <v>281</v>
      </c>
      <c r="C11" s="143">
        <v>2.8</v>
      </c>
      <c r="D11" s="144">
        <v>1000</v>
      </c>
      <c r="E11" s="145">
        <f>C11/D11</f>
        <v>2.8E-3</v>
      </c>
      <c r="F11" s="143">
        <v>0.39100000000000001</v>
      </c>
      <c r="G11" s="144">
        <v>10</v>
      </c>
      <c r="H11" s="145">
        <f>F11/G11</f>
        <v>3.9100000000000003E-2</v>
      </c>
      <c r="I11" s="143">
        <v>0.05</v>
      </c>
      <c r="J11" s="144" t="s">
        <v>10</v>
      </c>
      <c r="K11" s="145" t="s">
        <v>13</v>
      </c>
      <c r="L11" s="114"/>
    </row>
    <row r="12" spans="1:26" ht="12.75" outlineLevel="3">
      <c r="A12" s="141">
        <v>2006</v>
      </c>
      <c r="B12" s="142" t="s">
        <v>282</v>
      </c>
      <c r="C12" s="143">
        <v>15</v>
      </c>
      <c r="D12" s="144">
        <v>1000</v>
      </c>
      <c r="E12" s="145">
        <f t="shared" ref="E12:E15" si="0">C12/D12</f>
        <v>1.4999999999999999E-2</v>
      </c>
      <c r="F12" s="143">
        <v>0.41899999999999998</v>
      </c>
      <c r="G12" s="144">
        <v>10</v>
      </c>
      <c r="H12" s="145">
        <f t="shared" ref="H12:H15" si="1">F12/G12</f>
        <v>4.19E-2</v>
      </c>
      <c r="I12" s="143">
        <v>0.05</v>
      </c>
      <c r="J12" s="144" t="s">
        <v>10</v>
      </c>
      <c r="K12" s="145" t="s">
        <v>13</v>
      </c>
      <c r="L12" s="114"/>
    </row>
    <row r="13" spans="1:26" s="140" customFormat="1" ht="12.75" outlineLevel="3">
      <c r="A13" s="141">
        <v>2007</v>
      </c>
      <c r="B13" s="142" t="s">
        <v>283</v>
      </c>
      <c r="C13" s="143">
        <v>27</v>
      </c>
      <c r="D13" s="144">
        <v>1000</v>
      </c>
      <c r="E13" s="145">
        <f t="shared" si="0"/>
        <v>2.7E-2</v>
      </c>
      <c r="F13" s="143">
        <v>0.2</v>
      </c>
      <c r="G13" s="144">
        <v>10</v>
      </c>
      <c r="H13" s="145">
        <f t="shared" si="1"/>
        <v>0.02</v>
      </c>
      <c r="I13" s="143">
        <v>0.05</v>
      </c>
      <c r="J13" s="144" t="s">
        <v>10</v>
      </c>
      <c r="K13" s="145" t="s">
        <v>13</v>
      </c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spans="1:26" s="140" customFormat="1" ht="12.75" outlineLevel="3">
      <c r="A14" s="141">
        <v>2008</v>
      </c>
      <c r="B14" s="142" t="s">
        <v>144</v>
      </c>
      <c r="C14" s="143">
        <v>7.1</v>
      </c>
      <c r="D14" s="144">
        <v>1000</v>
      </c>
      <c r="E14" s="145">
        <f t="shared" si="0"/>
        <v>7.0999999999999995E-3</v>
      </c>
      <c r="F14" s="143">
        <v>1.9</v>
      </c>
      <c r="G14" s="144">
        <v>50</v>
      </c>
      <c r="H14" s="145">
        <f t="shared" si="1"/>
        <v>3.7999999999999999E-2</v>
      </c>
      <c r="I14" s="143">
        <v>0.05</v>
      </c>
      <c r="J14" s="144" t="s">
        <v>10</v>
      </c>
      <c r="K14" s="145" t="s">
        <v>12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spans="1:26" ht="12.75" outlineLevel="3">
      <c r="A15" s="141">
        <v>2009</v>
      </c>
      <c r="B15" s="142" t="s">
        <v>145</v>
      </c>
      <c r="C15" s="143">
        <v>4.5999999999999996</v>
      </c>
      <c r="D15" s="144">
        <v>1000</v>
      </c>
      <c r="E15" s="145">
        <f t="shared" si="0"/>
        <v>4.5999999999999999E-3</v>
      </c>
      <c r="F15" s="143">
        <v>0.14000000000000001</v>
      </c>
      <c r="G15" s="144">
        <v>10</v>
      </c>
      <c r="H15" s="145">
        <f t="shared" si="1"/>
        <v>1.4000000000000002E-2</v>
      </c>
      <c r="I15" s="143">
        <v>0.05</v>
      </c>
      <c r="J15" s="144" t="s">
        <v>10</v>
      </c>
      <c r="K15" s="145" t="s">
        <v>13</v>
      </c>
      <c r="L15" s="114"/>
    </row>
    <row r="16" spans="1:26" s="140" customFormat="1" ht="12.75" outlineLevel="3">
      <c r="A16" s="141">
        <v>2010</v>
      </c>
      <c r="B16" s="142" t="s">
        <v>284</v>
      </c>
      <c r="C16" s="143">
        <v>0.56999999999999995</v>
      </c>
      <c r="D16" s="144">
        <v>10000</v>
      </c>
      <c r="E16" s="145">
        <f>C16/D16</f>
        <v>5.6999999999999996E-5</v>
      </c>
      <c r="F16" s="143"/>
      <c r="G16" s="144"/>
      <c r="H16" s="145">
        <f t="shared" ref="H16:H22" si="2">E16</f>
        <v>5.6999999999999996E-5</v>
      </c>
      <c r="I16" s="143">
        <v>0.05</v>
      </c>
      <c r="J16" s="144" t="s">
        <v>10</v>
      </c>
      <c r="K16" s="145" t="s">
        <v>13</v>
      </c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s="140" customFormat="1" ht="12.75" outlineLevel="3">
      <c r="A17" s="141">
        <v>2011</v>
      </c>
      <c r="B17" s="142" t="s">
        <v>146</v>
      </c>
      <c r="C17" s="143">
        <v>18</v>
      </c>
      <c r="D17" s="144">
        <v>1000</v>
      </c>
      <c r="E17" s="145">
        <f>C17/D17</f>
        <v>1.7999999999999999E-2</v>
      </c>
      <c r="F17" s="143"/>
      <c r="G17" s="144"/>
      <c r="H17" s="145">
        <f t="shared" si="2"/>
        <v>1.7999999999999999E-2</v>
      </c>
      <c r="I17" s="143">
        <v>0.05</v>
      </c>
      <c r="J17" s="144" t="s">
        <v>10</v>
      </c>
      <c r="K17" s="145" t="s">
        <v>12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s="140" customFormat="1" ht="12.75" outlineLevel="3">
      <c r="A18" s="141">
        <v>2012</v>
      </c>
      <c r="B18" s="142" t="s">
        <v>147</v>
      </c>
      <c r="C18" s="143">
        <v>2</v>
      </c>
      <c r="D18" s="144">
        <v>1000</v>
      </c>
      <c r="E18" s="145">
        <f>C18/D18</f>
        <v>2E-3</v>
      </c>
      <c r="F18" s="143"/>
      <c r="G18" s="144"/>
      <c r="H18" s="145">
        <f t="shared" si="2"/>
        <v>2E-3</v>
      </c>
      <c r="I18" s="143">
        <v>0.05</v>
      </c>
      <c r="J18" s="144" t="s">
        <v>10</v>
      </c>
      <c r="K18" s="145" t="s">
        <v>12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s="140" customFormat="1" ht="12.75" outlineLevel="3">
      <c r="A19" s="141">
        <v>2013</v>
      </c>
      <c r="B19" s="142" t="s">
        <v>148</v>
      </c>
      <c r="C19" s="143">
        <v>0.73</v>
      </c>
      <c r="D19" s="144">
        <v>1000</v>
      </c>
      <c r="E19" s="145">
        <f>C19/D19</f>
        <v>7.2999999999999996E-4</v>
      </c>
      <c r="F19" s="143"/>
      <c r="G19" s="144"/>
      <c r="H19" s="145">
        <f t="shared" si="2"/>
        <v>7.2999999999999996E-4</v>
      </c>
      <c r="I19" s="143">
        <v>0.05</v>
      </c>
      <c r="J19" s="144" t="s">
        <v>10</v>
      </c>
      <c r="K19" s="145" t="s">
        <v>12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ht="12.75" outlineLevel="3">
      <c r="A20" s="141">
        <v>2014</v>
      </c>
      <c r="B20" s="142" t="s">
        <v>149</v>
      </c>
      <c r="C20" s="143">
        <v>100</v>
      </c>
      <c r="D20" s="144">
        <v>1000</v>
      </c>
      <c r="E20" s="145">
        <f t="shared" ref="E20:E37" si="3">C20/D20</f>
        <v>0.1</v>
      </c>
      <c r="F20" s="143"/>
      <c r="G20" s="144"/>
      <c r="H20" s="145">
        <f t="shared" si="2"/>
        <v>0.1</v>
      </c>
      <c r="I20" s="143">
        <v>0.05</v>
      </c>
      <c r="J20" s="144" t="s">
        <v>10</v>
      </c>
      <c r="K20" s="145" t="s">
        <v>12</v>
      </c>
      <c r="L20" s="114"/>
    </row>
    <row r="21" spans="1:26" ht="12.75" outlineLevel="3">
      <c r="A21" s="141">
        <v>2015</v>
      </c>
      <c r="B21" s="142" t="s">
        <v>150</v>
      </c>
      <c r="C21" s="143">
        <v>6.6</v>
      </c>
      <c r="D21" s="144">
        <v>1000</v>
      </c>
      <c r="E21" s="145">
        <f t="shared" si="3"/>
        <v>6.6E-3</v>
      </c>
      <c r="F21" s="143"/>
      <c r="G21" s="144"/>
      <c r="H21" s="145">
        <f t="shared" si="2"/>
        <v>6.6E-3</v>
      </c>
      <c r="I21" s="143">
        <v>0.05</v>
      </c>
      <c r="J21" s="144" t="s">
        <v>10</v>
      </c>
      <c r="K21" s="145" t="s">
        <v>12</v>
      </c>
      <c r="L21" s="114"/>
    </row>
    <row r="22" spans="1:26" ht="12.75" outlineLevel="3">
      <c r="A22" s="141">
        <v>2016</v>
      </c>
      <c r="B22" s="142" t="s">
        <v>151</v>
      </c>
      <c r="C22" s="143">
        <v>0.88</v>
      </c>
      <c r="D22" s="144">
        <v>1000</v>
      </c>
      <c r="E22" s="145">
        <f t="shared" si="3"/>
        <v>8.8000000000000003E-4</v>
      </c>
      <c r="F22" s="143"/>
      <c r="G22" s="144"/>
      <c r="H22" s="145">
        <f t="shared" si="2"/>
        <v>8.8000000000000003E-4</v>
      </c>
      <c r="I22" s="143">
        <v>0.05</v>
      </c>
      <c r="J22" s="144" t="s">
        <v>10</v>
      </c>
      <c r="K22" s="145" t="s">
        <v>12</v>
      </c>
      <c r="L22" s="114"/>
    </row>
    <row r="23" spans="1:26" ht="12.75" outlineLevel="3">
      <c r="A23" s="141">
        <v>2017</v>
      </c>
      <c r="B23" s="142" t="s">
        <v>152</v>
      </c>
      <c r="C23" s="143">
        <v>1.96</v>
      </c>
      <c r="D23" s="144">
        <v>1000</v>
      </c>
      <c r="E23" s="145">
        <f t="shared" si="3"/>
        <v>1.9599999999999999E-3</v>
      </c>
      <c r="F23" s="143"/>
      <c r="G23" s="144"/>
      <c r="H23" s="145">
        <v>1.9599999999999999E-3</v>
      </c>
      <c r="I23" s="143">
        <v>0.5</v>
      </c>
      <c r="J23" s="144" t="s">
        <v>14</v>
      </c>
      <c r="K23" s="145" t="s">
        <v>12</v>
      </c>
      <c r="L23" s="114"/>
    </row>
    <row r="24" spans="1:26" ht="12.75" outlineLevel="3">
      <c r="A24" s="141">
        <v>2018</v>
      </c>
      <c r="B24" s="142" t="s">
        <v>285</v>
      </c>
      <c r="C24" s="143">
        <v>10</v>
      </c>
      <c r="D24" s="144">
        <v>1000</v>
      </c>
      <c r="E24" s="145">
        <f t="shared" si="3"/>
        <v>0.01</v>
      </c>
      <c r="F24" s="143"/>
      <c r="G24" s="144"/>
      <c r="H24" s="145">
        <f>E24</f>
        <v>0.01</v>
      </c>
      <c r="I24" s="143">
        <v>0.05</v>
      </c>
      <c r="J24" s="144" t="s">
        <v>10</v>
      </c>
      <c r="K24" s="145" t="s">
        <v>12</v>
      </c>
      <c r="L24" s="114"/>
    </row>
    <row r="25" spans="1:26" ht="13.5" customHeight="1" outlineLevel="3">
      <c r="A25" s="141">
        <v>2019</v>
      </c>
      <c r="B25" s="142" t="s">
        <v>286</v>
      </c>
      <c r="C25" s="143">
        <v>6.1</v>
      </c>
      <c r="D25" s="144">
        <v>1000</v>
      </c>
      <c r="E25" s="145">
        <f t="shared" si="3"/>
        <v>6.0999999999999995E-3</v>
      </c>
      <c r="F25" s="143"/>
      <c r="G25" s="144"/>
      <c r="H25" s="145">
        <f>E25</f>
        <v>6.0999999999999995E-3</v>
      </c>
      <c r="I25" s="143">
        <v>0.05</v>
      </c>
      <c r="J25" s="144" t="s">
        <v>10</v>
      </c>
      <c r="K25" s="145" t="s">
        <v>12</v>
      </c>
      <c r="L25" s="114"/>
    </row>
    <row r="26" spans="1:26" ht="12.75" outlineLevel="3">
      <c r="A26" s="141">
        <v>2020</v>
      </c>
      <c r="B26" s="142" t="s">
        <v>287</v>
      </c>
      <c r="C26" s="143">
        <v>10</v>
      </c>
      <c r="D26" s="144">
        <v>1000</v>
      </c>
      <c r="E26" s="145">
        <f t="shared" si="3"/>
        <v>0.01</v>
      </c>
      <c r="F26" s="143"/>
      <c r="G26" s="144"/>
      <c r="H26" s="145">
        <f>E26</f>
        <v>0.01</v>
      </c>
      <c r="I26" s="143">
        <v>0.05</v>
      </c>
      <c r="J26" s="144" t="s">
        <v>10</v>
      </c>
      <c r="K26" s="145" t="s">
        <v>12</v>
      </c>
      <c r="L26" s="114"/>
    </row>
    <row r="27" spans="1:26" s="140" customFormat="1" ht="12.75" outlineLevel="3">
      <c r="A27" s="141">
        <v>2021</v>
      </c>
      <c r="B27" s="142" t="s">
        <v>153</v>
      </c>
      <c r="C27" s="143">
        <v>9</v>
      </c>
      <c r="D27" s="144">
        <v>10000</v>
      </c>
      <c r="E27" s="145">
        <f>C27/D27</f>
        <v>8.9999999999999998E-4</v>
      </c>
      <c r="F27" s="143">
        <v>0.25</v>
      </c>
      <c r="G27" s="144">
        <v>50</v>
      </c>
      <c r="H27" s="145">
        <f>F27/G27</f>
        <v>5.0000000000000001E-3</v>
      </c>
      <c r="I27" s="143">
        <v>0.05</v>
      </c>
      <c r="J27" s="144" t="s">
        <v>10</v>
      </c>
      <c r="K27" s="145" t="s">
        <v>11</v>
      </c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1:26" s="140" customFormat="1" ht="12.75" outlineLevel="3">
      <c r="A28" s="141">
        <v>2022</v>
      </c>
      <c r="B28" s="142" t="s">
        <v>154</v>
      </c>
      <c r="C28" s="143">
        <v>0.80649999999999999</v>
      </c>
      <c r="D28" s="144">
        <v>1000</v>
      </c>
      <c r="E28" s="145">
        <f>C28/D28</f>
        <v>8.0650000000000003E-4</v>
      </c>
      <c r="F28" s="143">
        <v>0.23</v>
      </c>
      <c r="G28" s="144">
        <v>50</v>
      </c>
      <c r="H28" s="145">
        <f>F28/G28</f>
        <v>4.5999999999999999E-3</v>
      </c>
      <c r="I28" s="143">
        <v>0.05</v>
      </c>
      <c r="J28" s="144" t="s">
        <v>10</v>
      </c>
      <c r="K28" s="145" t="s">
        <v>11</v>
      </c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spans="1:26" s="140" customFormat="1" ht="12.75" outlineLevel="3">
      <c r="A29" s="141">
        <v>2023</v>
      </c>
      <c r="B29" s="142" t="s">
        <v>155</v>
      </c>
      <c r="C29" s="143">
        <v>3.3</v>
      </c>
      <c r="D29" s="144">
        <v>10000</v>
      </c>
      <c r="E29" s="145">
        <f>C29/D29</f>
        <v>3.3E-4</v>
      </c>
      <c r="F29" s="143"/>
      <c r="G29" s="144"/>
      <c r="H29" s="145">
        <f>E29</f>
        <v>3.3E-4</v>
      </c>
      <c r="I29" s="143">
        <v>0.05</v>
      </c>
      <c r="J29" s="144" t="s">
        <v>10</v>
      </c>
      <c r="K29" s="145" t="s">
        <v>11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spans="1:26" ht="12.75" outlineLevel="3">
      <c r="A30" s="141">
        <v>2024</v>
      </c>
      <c r="B30" s="142" t="s">
        <v>156</v>
      </c>
      <c r="C30" s="143">
        <v>0.5</v>
      </c>
      <c r="D30" s="144">
        <v>5000</v>
      </c>
      <c r="E30" s="145">
        <f>C30/D30</f>
        <v>1E-4</v>
      </c>
      <c r="F30" s="143"/>
      <c r="G30" s="144"/>
      <c r="H30" s="145">
        <f>E30</f>
        <v>1E-4</v>
      </c>
      <c r="I30" s="143">
        <v>0.05</v>
      </c>
      <c r="J30" s="144" t="s">
        <v>10</v>
      </c>
      <c r="K30" s="145" t="s">
        <v>11</v>
      </c>
      <c r="L30" s="114"/>
    </row>
    <row r="31" spans="1:26" s="114" customFormat="1" ht="11.25" customHeight="1" outlineLevel="3">
      <c r="A31" s="141">
        <v>2025</v>
      </c>
      <c r="B31" s="142" t="s">
        <v>288</v>
      </c>
      <c r="C31" s="143">
        <v>22</v>
      </c>
      <c r="D31" s="144">
        <v>1000</v>
      </c>
      <c r="E31" s="145">
        <f t="shared" si="3"/>
        <v>2.1999999999999999E-2</v>
      </c>
      <c r="F31" s="143">
        <v>10</v>
      </c>
      <c r="G31" s="144">
        <v>100</v>
      </c>
      <c r="H31" s="145">
        <f>F31/G31</f>
        <v>0.1</v>
      </c>
      <c r="I31" s="143">
        <v>0.05</v>
      </c>
      <c r="J31" s="144" t="s">
        <v>10</v>
      </c>
      <c r="K31" s="145" t="s">
        <v>13</v>
      </c>
    </row>
    <row r="32" spans="1:26" s="140" customFormat="1" ht="12.75" outlineLevel="3">
      <c r="A32" s="141">
        <v>2026</v>
      </c>
      <c r="B32" s="142" t="s">
        <v>15</v>
      </c>
      <c r="C32" s="143">
        <v>56</v>
      </c>
      <c r="D32" s="144">
        <v>10000</v>
      </c>
      <c r="E32" s="145">
        <f t="shared" si="3"/>
        <v>5.5999999999999999E-3</v>
      </c>
      <c r="F32" s="143"/>
      <c r="G32" s="144"/>
      <c r="H32" s="145">
        <f>E32</f>
        <v>5.5999999999999999E-3</v>
      </c>
      <c r="I32" s="143">
        <v>0.05</v>
      </c>
      <c r="J32" s="144" t="s">
        <v>10</v>
      </c>
      <c r="K32" s="145" t="s">
        <v>13</v>
      </c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spans="1:26" s="140" customFormat="1" ht="12.95" customHeight="1" outlineLevel="3">
      <c r="A33" s="141">
        <v>2027</v>
      </c>
      <c r="B33" s="142" t="s">
        <v>157</v>
      </c>
      <c r="C33" s="143">
        <v>100</v>
      </c>
      <c r="D33" s="144">
        <v>10000</v>
      </c>
      <c r="E33" s="145">
        <f>C33/D33</f>
        <v>0.01</v>
      </c>
      <c r="F33" s="143"/>
      <c r="G33" s="144"/>
      <c r="H33" s="145">
        <f>E33</f>
        <v>0.01</v>
      </c>
      <c r="I33" s="143">
        <v>0.05</v>
      </c>
      <c r="J33" s="144" t="s">
        <v>10</v>
      </c>
      <c r="K33" s="145" t="s">
        <v>12</v>
      </c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s="140" customFormat="1" ht="12.75" outlineLevel="3">
      <c r="A34" s="141">
        <v>2028</v>
      </c>
      <c r="B34" s="142" t="s">
        <v>289</v>
      </c>
      <c r="C34" s="143">
        <v>8.8000000000000007</v>
      </c>
      <c r="D34" s="144">
        <v>1000</v>
      </c>
      <c r="E34" s="145">
        <f>C34/D34</f>
        <v>8.8000000000000005E-3</v>
      </c>
      <c r="F34" s="143">
        <v>5</v>
      </c>
      <c r="G34" s="144">
        <v>100</v>
      </c>
      <c r="H34" s="145">
        <f>F34/G34</f>
        <v>0.05</v>
      </c>
      <c r="I34" s="143">
        <v>0.05</v>
      </c>
      <c r="J34" s="144" t="s">
        <v>10</v>
      </c>
      <c r="K34" s="145" t="s">
        <v>12</v>
      </c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s="140" customFormat="1" ht="12.75" outlineLevel="3">
      <c r="A35" s="141">
        <v>2029</v>
      </c>
      <c r="B35" s="142" t="s">
        <v>158</v>
      </c>
      <c r="C35" s="143">
        <v>38</v>
      </c>
      <c r="D35" s="144">
        <v>1000</v>
      </c>
      <c r="E35" s="145">
        <f>C35/D35</f>
        <v>3.7999999999999999E-2</v>
      </c>
      <c r="F35" s="143"/>
      <c r="G35" s="144"/>
      <c r="H35" s="145">
        <f>E35</f>
        <v>3.7999999999999999E-2</v>
      </c>
      <c r="I35" s="143">
        <v>0.05</v>
      </c>
      <c r="J35" s="144" t="s">
        <v>10</v>
      </c>
      <c r="K35" s="145" t="s">
        <v>11</v>
      </c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spans="1:26" s="140" customFormat="1" ht="12.75" outlineLevel="3">
      <c r="A36" s="141">
        <v>2030</v>
      </c>
      <c r="B36" s="142" t="s">
        <v>290</v>
      </c>
      <c r="C36" s="143">
        <v>0.1</v>
      </c>
      <c r="D36" s="144">
        <v>1000</v>
      </c>
      <c r="E36" s="145">
        <f t="shared" si="3"/>
        <v>1E-4</v>
      </c>
      <c r="F36" s="143">
        <v>0.32</v>
      </c>
      <c r="G36" s="144">
        <v>100</v>
      </c>
      <c r="H36" s="145">
        <f>F36/G36</f>
        <v>3.2000000000000002E-3</v>
      </c>
      <c r="I36" s="143">
        <v>0.5</v>
      </c>
      <c r="J36" s="144" t="s">
        <v>14</v>
      </c>
      <c r="K36" s="145" t="s">
        <v>12</v>
      </c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spans="1:26" s="140" customFormat="1" ht="12.75" outlineLevel="3">
      <c r="A37" s="141">
        <v>2031</v>
      </c>
      <c r="B37" s="142" t="s">
        <v>159</v>
      </c>
      <c r="C37" s="143">
        <v>238</v>
      </c>
      <c r="D37" s="144">
        <v>1000</v>
      </c>
      <c r="E37" s="145">
        <f t="shared" si="3"/>
        <v>0.23799999999999999</v>
      </c>
      <c r="F37" s="143"/>
      <c r="G37" s="144"/>
      <c r="H37" s="145">
        <f t="shared" ref="H37" si="4">E37</f>
        <v>0.23799999999999999</v>
      </c>
      <c r="I37" s="143">
        <v>0.05</v>
      </c>
      <c r="J37" s="144" t="s">
        <v>10</v>
      </c>
      <c r="K37" s="145" t="s">
        <v>13</v>
      </c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spans="1:26" s="140" customFormat="1" ht="13.5" outlineLevel="3" thickBot="1">
      <c r="A38" s="146">
        <v>2032</v>
      </c>
      <c r="B38" s="147" t="s">
        <v>160</v>
      </c>
      <c r="C38" s="148">
        <v>25.1</v>
      </c>
      <c r="D38" s="149">
        <v>1000</v>
      </c>
      <c r="E38" s="150">
        <f>C38/D38</f>
        <v>2.5100000000000001E-2</v>
      </c>
      <c r="F38" s="148">
        <v>12.5</v>
      </c>
      <c r="G38" s="149">
        <v>50</v>
      </c>
      <c r="H38" s="150">
        <f>F38/G38</f>
        <v>0.25</v>
      </c>
      <c r="I38" s="148">
        <v>0.05</v>
      </c>
      <c r="J38" s="149" t="s">
        <v>10</v>
      </c>
      <c r="K38" s="150" t="s">
        <v>13</v>
      </c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spans="1:26" s="140" customFormat="1" ht="13.5" outlineLevel="3" thickBot="1">
      <c r="A39" s="151"/>
      <c r="B39" s="152"/>
      <c r="C39" s="153"/>
      <c r="D39" s="154"/>
      <c r="E39" s="154"/>
      <c r="F39" s="153"/>
      <c r="G39" s="154"/>
      <c r="H39" s="153"/>
      <c r="I39" s="153"/>
      <c r="J39" s="153"/>
      <c r="K39" s="108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spans="1:26" s="140" customFormat="1" ht="16.5" outlineLevel="3" thickBot="1">
      <c r="A40" s="155"/>
      <c r="B40" s="156" t="s">
        <v>291</v>
      </c>
      <c r="C40" s="157"/>
      <c r="D40" s="158"/>
      <c r="E40" s="158"/>
      <c r="F40" s="157"/>
      <c r="G40" s="158"/>
      <c r="H40" s="157"/>
      <c r="I40" s="157"/>
      <c r="J40" s="157"/>
      <c r="K40" s="159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spans="1:26" s="140" customFormat="1" ht="12.75" outlineLevel="3">
      <c r="A41" s="135">
        <v>2101</v>
      </c>
      <c r="B41" s="136" t="s">
        <v>292</v>
      </c>
      <c r="C41" s="160">
        <v>7.8</v>
      </c>
      <c r="D41" s="161">
        <v>1000</v>
      </c>
      <c r="E41" s="162">
        <f>C41/D41</f>
        <v>7.7999999999999996E-3</v>
      </c>
      <c r="F41" s="160">
        <v>1.86</v>
      </c>
      <c r="G41" s="161">
        <v>10</v>
      </c>
      <c r="H41" s="162">
        <f>F41/G41</f>
        <v>0.186</v>
      </c>
      <c r="I41" s="160">
        <v>0.05</v>
      </c>
      <c r="J41" s="161" t="s">
        <v>10</v>
      </c>
      <c r="K41" s="162" t="s">
        <v>13</v>
      </c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spans="1:26" ht="12.75" outlineLevel="3">
      <c r="A42" s="141">
        <v>2102</v>
      </c>
      <c r="B42" s="142" t="s">
        <v>293</v>
      </c>
      <c r="C42" s="143">
        <v>1</v>
      </c>
      <c r="D42" s="144">
        <v>1000</v>
      </c>
      <c r="E42" s="145">
        <f>C42/D42</f>
        <v>1E-3</v>
      </c>
      <c r="F42" s="143">
        <v>1.5</v>
      </c>
      <c r="G42" s="144">
        <v>10</v>
      </c>
      <c r="H42" s="145">
        <f>F42/G42</f>
        <v>0.15</v>
      </c>
      <c r="I42" s="143">
        <v>0.05</v>
      </c>
      <c r="J42" s="144" t="s">
        <v>10</v>
      </c>
      <c r="K42" s="145" t="s">
        <v>13</v>
      </c>
      <c r="L42" s="114"/>
    </row>
    <row r="43" spans="1:26" ht="12.75" outlineLevel="3">
      <c r="A43" s="141">
        <v>2103</v>
      </c>
      <c r="B43" s="142" t="s">
        <v>294</v>
      </c>
      <c r="C43" s="143"/>
      <c r="D43" s="144"/>
      <c r="E43" s="145">
        <v>2.5</v>
      </c>
      <c r="F43" s="143">
        <v>25</v>
      </c>
      <c r="G43" s="144">
        <v>10</v>
      </c>
      <c r="H43" s="145">
        <f>F43/G43</f>
        <v>2.5</v>
      </c>
      <c r="I43" s="143">
        <v>0.05</v>
      </c>
      <c r="J43" s="144" t="s">
        <v>10</v>
      </c>
      <c r="K43" s="145" t="s">
        <v>13</v>
      </c>
      <c r="L43" s="114"/>
    </row>
    <row r="44" spans="1:26" s="114" customFormat="1" ht="12.75" outlineLevel="3">
      <c r="A44" s="141">
        <v>2104</v>
      </c>
      <c r="B44" s="142" t="s">
        <v>295</v>
      </c>
      <c r="C44" s="143">
        <v>5.6</v>
      </c>
      <c r="D44" s="144">
        <v>1000</v>
      </c>
      <c r="E44" s="145">
        <f t="shared" ref="E44:E53" si="5">C44/D44</f>
        <v>5.5999999999999999E-3</v>
      </c>
      <c r="F44" s="143"/>
      <c r="G44" s="144"/>
      <c r="H44" s="145">
        <f t="shared" ref="H44:H46" si="6">E44</f>
        <v>5.5999999999999999E-3</v>
      </c>
      <c r="I44" s="143">
        <v>0.05</v>
      </c>
      <c r="J44" s="144" t="s">
        <v>10</v>
      </c>
      <c r="K44" s="145" t="s">
        <v>13</v>
      </c>
    </row>
    <row r="45" spans="1:26" s="114" customFormat="1" ht="12.75" outlineLevel="3">
      <c r="A45" s="141">
        <v>2105</v>
      </c>
      <c r="B45" s="142" t="s">
        <v>296</v>
      </c>
      <c r="C45" s="143">
        <v>5</v>
      </c>
      <c r="D45" s="144">
        <v>1000</v>
      </c>
      <c r="E45" s="145">
        <f t="shared" si="5"/>
        <v>5.0000000000000001E-3</v>
      </c>
      <c r="F45" s="143"/>
      <c r="G45" s="144"/>
      <c r="H45" s="145">
        <f t="shared" si="6"/>
        <v>5.0000000000000001E-3</v>
      </c>
      <c r="I45" s="143">
        <v>0.05</v>
      </c>
      <c r="J45" s="144" t="s">
        <v>10</v>
      </c>
      <c r="K45" s="145" t="s">
        <v>13</v>
      </c>
    </row>
    <row r="46" spans="1:26" s="114" customFormat="1" ht="12.75" outlineLevel="3">
      <c r="A46" s="141">
        <v>2106</v>
      </c>
      <c r="B46" s="142" t="s">
        <v>297</v>
      </c>
      <c r="C46" s="143">
        <v>1</v>
      </c>
      <c r="D46" s="144">
        <v>1000</v>
      </c>
      <c r="E46" s="145">
        <f t="shared" si="5"/>
        <v>1E-3</v>
      </c>
      <c r="F46" s="143"/>
      <c r="G46" s="144"/>
      <c r="H46" s="145">
        <f t="shared" si="6"/>
        <v>1E-3</v>
      </c>
      <c r="I46" s="143">
        <v>0.05</v>
      </c>
      <c r="J46" s="144" t="s">
        <v>10</v>
      </c>
      <c r="K46" s="145" t="s">
        <v>12</v>
      </c>
    </row>
    <row r="47" spans="1:26" ht="13.5" customHeight="1" outlineLevel="3">
      <c r="A47" s="141">
        <v>2107</v>
      </c>
      <c r="B47" s="142" t="s">
        <v>298</v>
      </c>
      <c r="C47" s="143">
        <v>37.299999999999997</v>
      </c>
      <c r="D47" s="144">
        <v>5000</v>
      </c>
      <c r="E47" s="145">
        <f t="shared" si="5"/>
        <v>7.4599999999999996E-3</v>
      </c>
      <c r="F47" s="143">
        <v>1.5</v>
      </c>
      <c r="G47" s="144">
        <v>10</v>
      </c>
      <c r="H47" s="145">
        <f>F47/G47</f>
        <v>0.15</v>
      </c>
      <c r="I47" s="143">
        <v>0.05</v>
      </c>
      <c r="J47" s="144" t="s">
        <v>10</v>
      </c>
      <c r="K47" s="145" t="s">
        <v>12</v>
      </c>
      <c r="L47" s="114"/>
    </row>
    <row r="48" spans="1:26" ht="12.75" outlineLevel="3">
      <c r="A48" s="141">
        <v>2108</v>
      </c>
      <c r="B48" s="142" t="s">
        <v>299</v>
      </c>
      <c r="C48" s="143">
        <v>10</v>
      </c>
      <c r="D48" s="144">
        <v>1000</v>
      </c>
      <c r="E48" s="145">
        <f t="shared" si="5"/>
        <v>0.01</v>
      </c>
      <c r="F48" s="143"/>
      <c r="G48" s="144"/>
      <c r="H48" s="145">
        <f>E48</f>
        <v>0.01</v>
      </c>
      <c r="I48" s="143">
        <v>0.05</v>
      </c>
      <c r="J48" s="144" t="s">
        <v>10</v>
      </c>
      <c r="K48" s="145" t="s">
        <v>13</v>
      </c>
      <c r="L48" s="114"/>
    </row>
    <row r="49" spans="1:26" s="140" customFormat="1" ht="12.75" outlineLevel="3">
      <c r="A49" s="141">
        <v>2109</v>
      </c>
      <c r="B49" s="142" t="s">
        <v>300</v>
      </c>
      <c r="C49" s="143">
        <v>0.43</v>
      </c>
      <c r="D49" s="144">
        <v>1000</v>
      </c>
      <c r="E49" s="145">
        <f>C49/D49</f>
        <v>4.2999999999999999E-4</v>
      </c>
      <c r="F49" s="143">
        <v>0.28999999999999998</v>
      </c>
      <c r="G49" s="144">
        <v>10</v>
      </c>
      <c r="H49" s="145">
        <f>F49/G49</f>
        <v>2.8999999999999998E-2</v>
      </c>
      <c r="I49" s="143">
        <v>0.05</v>
      </c>
      <c r="J49" s="144" t="s">
        <v>10</v>
      </c>
      <c r="K49" s="145" t="s">
        <v>13</v>
      </c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spans="1:26" s="140" customFormat="1" ht="12.75" outlineLevel="3">
      <c r="A50" s="141">
        <v>2110</v>
      </c>
      <c r="B50" s="142" t="s">
        <v>301</v>
      </c>
      <c r="C50" s="143">
        <v>0.43</v>
      </c>
      <c r="D50" s="144">
        <v>1000</v>
      </c>
      <c r="E50" s="145">
        <f>C50/D50</f>
        <v>4.2999999999999999E-4</v>
      </c>
      <c r="F50" s="143">
        <v>0.37</v>
      </c>
      <c r="G50" s="144">
        <v>10</v>
      </c>
      <c r="H50" s="145">
        <f>F50/G50</f>
        <v>3.6999999999999998E-2</v>
      </c>
      <c r="I50" s="143">
        <v>0.05</v>
      </c>
      <c r="J50" s="144" t="s">
        <v>10</v>
      </c>
      <c r="K50" s="145" t="s">
        <v>13</v>
      </c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 spans="1:26" ht="12.75" outlineLevel="3">
      <c r="A51" s="141">
        <v>2111</v>
      </c>
      <c r="B51" s="142" t="s">
        <v>302</v>
      </c>
      <c r="C51" s="143">
        <v>0.4</v>
      </c>
      <c r="D51" s="144">
        <v>1000</v>
      </c>
      <c r="E51" s="145">
        <f>C51/D51</f>
        <v>4.0000000000000002E-4</v>
      </c>
      <c r="F51" s="143">
        <v>0.27</v>
      </c>
      <c r="G51" s="144">
        <v>10</v>
      </c>
      <c r="H51" s="145">
        <f>F51/G51</f>
        <v>2.7000000000000003E-2</v>
      </c>
      <c r="I51" s="143">
        <v>0.05</v>
      </c>
      <c r="J51" s="144" t="s">
        <v>10</v>
      </c>
      <c r="K51" s="145" t="s">
        <v>13</v>
      </c>
      <c r="L51" s="114"/>
    </row>
    <row r="52" spans="1:26" ht="12" customHeight="1" outlineLevel="3">
      <c r="A52" s="141">
        <v>2112</v>
      </c>
      <c r="B52" s="142" t="s">
        <v>303</v>
      </c>
      <c r="C52" s="143">
        <v>0.23</v>
      </c>
      <c r="D52" s="144">
        <v>1000</v>
      </c>
      <c r="E52" s="145">
        <f>C52/D52</f>
        <v>2.3000000000000001E-4</v>
      </c>
      <c r="F52" s="143">
        <v>0.18</v>
      </c>
      <c r="G52" s="144">
        <v>100</v>
      </c>
      <c r="H52" s="145">
        <f>F52/G52</f>
        <v>1.8E-3</v>
      </c>
      <c r="I52" s="143">
        <v>0.05</v>
      </c>
      <c r="J52" s="144" t="s">
        <v>10</v>
      </c>
      <c r="K52" s="145" t="s">
        <v>12</v>
      </c>
    </row>
    <row r="53" spans="1:26" ht="12.75" outlineLevel="3">
      <c r="A53" s="141">
        <v>2113</v>
      </c>
      <c r="B53" s="142" t="s">
        <v>304</v>
      </c>
      <c r="C53" s="143">
        <v>1</v>
      </c>
      <c r="D53" s="144">
        <v>1000</v>
      </c>
      <c r="E53" s="145">
        <f t="shared" si="5"/>
        <v>1E-3</v>
      </c>
      <c r="F53" s="143">
        <v>0.74</v>
      </c>
      <c r="G53" s="144">
        <v>10</v>
      </c>
      <c r="H53" s="145">
        <f t="shared" ref="H53:H67" si="7">F53/G53</f>
        <v>7.3999999999999996E-2</v>
      </c>
      <c r="I53" s="143">
        <v>0.05</v>
      </c>
      <c r="J53" s="144" t="s">
        <v>10</v>
      </c>
      <c r="K53" s="145" t="s">
        <v>12</v>
      </c>
    </row>
    <row r="54" spans="1:26" ht="12.75" outlineLevel="3">
      <c r="A54" s="141">
        <v>2114</v>
      </c>
      <c r="B54" s="142" t="s">
        <v>305</v>
      </c>
      <c r="C54" s="143">
        <v>1</v>
      </c>
      <c r="D54" s="144">
        <v>1000</v>
      </c>
      <c r="E54" s="145">
        <f>C54/D54</f>
        <v>1E-3</v>
      </c>
      <c r="F54" s="143">
        <v>0.6</v>
      </c>
      <c r="G54" s="144">
        <v>10</v>
      </c>
      <c r="H54" s="145">
        <f t="shared" si="7"/>
        <v>0.06</v>
      </c>
      <c r="I54" s="143">
        <v>0.05</v>
      </c>
      <c r="J54" s="144" t="s">
        <v>10</v>
      </c>
      <c r="K54" s="145" t="s">
        <v>12</v>
      </c>
    </row>
    <row r="55" spans="1:26" s="140" customFormat="1" ht="12.75" outlineLevel="3">
      <c r="A55" s="141">
        <v>2115</v>
      </c>
      <c r="B55" s="142" t="s">
        <v>306</v>
      </c>
      <c r="C55" s="143">
        <v>1</v>
      </c>
      <c r="D55" s="144">
        <v>1000</v>
      </c>
      <c r="E55" s="145">
        <f>C55/D55</f>
        <v>1E-3</v>
      </c>
      <c r="F55" s="143">
        <v>1.58</v>
      </c>
      <c r="G55" s="144">
        <v>50</v>
      </c>
      <c r="H55" s="145">
        <f t="shared" si="7"/>
        <v>3.1600000000000003E-2</v>
      </c>
      <c r="I55" s="143">
        <v>0.05</v>
      </c>
      <c r="J55" s="144" t="s">
        <v>10</v>
      </c>
      <c r="K55" s="145" t="s">
        <v>12</v>
      </c>
    </row>
    <row r="56" spans="1:26" ht="12.75" outlineLevel="3">
      <c r="A56" s="141">
        <v>2116</v>
      </c>
      <c r="B56" s="142" t="s">
        <v>307</v>
      </c>
      <c r="C56" s="143"/>
      <c r="D56" s="144"/>
      <c r="E56" s="145">
        <v>0.01</v>
      </c>
      <c r="F56" s="143">
        <v>0.1</v>
      </c>
      <c r="G56" s="144">
        <v>10</v>
      </c>
      <c r="H56" s="145">
        <f t="shared" si="7"/>
        <v>0.01</v>
      </c>
      <c r="I56" s="143">
        <v>0.05</v>
      </c>
      <c r="J56" s="144" t="s">
        <v>10</v>
      </c>
      <c r="K56" s="145" t="s">
        <v>13</v>
      </c>
      <c r="L56" s="114"/>
    </row>
    <row r="57" spans="1:26" ht="12.75" outlineLevel="3">
      <c r="A57" s="141">
        <v>2117</v>
      </c>
      <c r="B57" s="142" t="s">
        <v>308</v>
      </c>
      <c r="C57" s="143">
        <v>0.4</v>
      </c>
      <c r="D57" s="144">
        <v>1000</v>
      </c>
      <c r="E57" s="145">
        <f t="shared" ref="E57:E64" si="8">C57/D57</f>
        <v>4.0000000000000002E-4</v>
      </c>
      <c r="F57" s="143">
        <v>0.12</v>
      </c>
      <c r="G57" s="144">
        <v>10</v>
      </c>
      <c r="H57" s="145">
        <f t="shared" si="7"/>
        <v>1.2E-2</v>
      </c>
      <c r="I57" s="143">
        <v>0.05</v>
      </c>
      <c r="J57" s="144" t="s">
        <v>10</v>
      </c>
      <c r="K57" s="145" t="s">
        <v>13</v>
      </c>
      <c r="L57" s="114"/>
    </row>
    <row r="58" spans="1:26" ht="12.75" outlineLevel="3">
      <c r="A58" s="141">
        <v>2118</v>
      </c>
      <c r="B58" s="142" t="s">
        <v>309</v>
      </c>
      <c r="C58" s="143">
        <v>0.7</v>
      </c>
      <c r="D58" s="144">
        <v>1000</v>
      </c>
      <c r="E58" s="145">
        <f t="shared" si="8"/>
        <v>6.9999999999999999E-4</v>
      </c>
      <c r="F58" s="143">
        <v>4.8600000000000003</v>
      </c>
      <c r="G58" s="144">
        <v>10</v>
      </c>
      <c r="H58" s="145">
        <f t="shared" si="7"/>
        <v>0.48600000000000004</v>
      </c>
      <c r="I58" s="143">
        <v>0.05</v>
      </c>
      <c r="J58" s="144" t="s">
        <v>10</v>
      </c>
      <c r="K58" s="145" t="s">
        <v>13</v>
      </c>
      <c r="L58" s="114"/>
    </row>
    <row r="59" spans="1:26" ht="12.75" outlineLevel="3">
      <c r="A59" s="141">
        <v>2119</v>
      </c>
      <c r="B59" s="142" t="s">
        <v>310</v>
      </c>
      <c r="C59" s="143">
        <v>13</v>
      </c>
      <c r="D59" s="144">
        <v>1000</v>
      </c>
      <c r="E59" s="145">
        <f t="shared" si="8"/>
        <v>1.2999999999999999E-2</v>
      </c>
      <c r="F59" s="143">
        <v>4.8600000000000003</v>
      </c>
      <c r="G59" s="144">
        <v>10</v>
      </c>
      <c r="H59" s="145">
        <f t="shared" si="7"/>
        <v>0.48600000000000004</v>
      </c>
      <c r="I59" s="143">
        <v>0.05</v>
      </c>
      <c r="J59" s="144" t="s">
        <v>10</v>
      </c>
      <c r="K59" s="145" t="s">
        <v>12</v>
      </c>
      <c r="L59" s="114"/>
    </row>
    <row r="60" spans="1:26" ht="12.75" outlineLevel="3">
      <c r="A60" s="141">
        <v>2120</v>
      </c>
      <c r="B60" s="142" t="s">
        <v>311</v>
      </c>
      <c r="C60" s="143">
        <v>130</v>
      </c>
      <c r="D60" s="144">
        <v>1000</v>
      </c>
      <c r="E60" s="145">
        <f t="shared" si="8"/>
        <v>0.13</v>
      </c>
      <c r="F60" s="143">
        <v>56</v>
      </c>
      <c r="G60" s="144">
        <v>10</v>
      </c>
      <c r="H60" s="145">
        <f t="shared" si="7"/>
        <v>5.6</v>
      </c>
      <c r="I60" s="143">
        <v>0.5</v>
      </c>
      <c r="J60" s="144" t="s">
        <v>14</v>
      </c>
      <c r="K60" s="145" t="s">
        <v>12</v>
      </c>
      <c r="L60" s="114"/>
    </row>
    <row r="61" spans="1:26" ht="12.75" outlineLevel="3">
      <c r="A61" s="141">
        <v>2121</v>
      </c>
      <c r="B61" s="142" t="s">
        <v>312</v>
      </c>
      <c r="C61" s="143">
        <v>0.3</v>
      </c>
      <c r="D61" s="144">
        <v>1000</v>
      </c>
      <c r="E61" s="145">
        <f t="shared" si="8"/>
        <v>2.9999999999999997E-4</v>
      </c>
      <c r="F61" s="143">
        <v>0.47</v>
      </c>
      <c r="G61" s="144">
        <v>10</v>
      </c>
      <c r="H61" s="145">
        <f t="shared" si="7"/>
        <v>4.7E-2</v>
      </c>
      <c r="I61" s="143">
        <v>0.05</v>
      </c>
      <c r="J61" s="144" t="s">
        <v>10</v>
      </c>
      <c r="K61" s="145" t="s">
        <v>13</v>
      </c>
      <c r="L61" s="114"/>
    </row>
    <row r="62" spans="1:26" s="140" customFormat="1" ht="12.75" outlineLevel="3">
      <c r="A62" s="141">
        <v>2122</v>
      </c>
      <c r="B62" s="142" t="s">
        <v>313</v>
      </c>
      <c r="C62" s="143">
        <v>1</v>
      </c>
      <c r="D62" s="144">
        <v>1000</v>
      </c>
      <c r="E62" s="145">
        <f t="shared" si="8"/>
        <v>1E-3</v>
      </c>
      <c r="F62" s="143">
        <v>0.2</v>
      </c>
      <c r="G62" s="144">
        <v>10</v>
      </c>
      <c r="H62" s="145">
        <f t="shared" si="7"/>
        <v>0.02</v>
      </c>
      <c r="I62" s="143">
        <v>0.05</v>
      </c>
      <c r="J62" s="144" t="s">
        <v>10</v>
      </c>
      <c r="K62" s="145" t="s">
        <v>12</v>
      </c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spans="1:26" s="140" customFormat="1" ht="12.75" outlineLevel="3">
      <c r="A63" s="141">
        <v>2123</v>
      </c>
      <c r="B63" s="142" t="s">
        <v>314</v>
      </c>
      <c r="C63" s="143">
        <v>1</v>
      </c>
      <c r="D63" s="144">
        <v>1000</v>
      </c>
      <c r="E63" s="145">
        <f t="shared" si="8"/>
        <v>1E-3</v>
      </c>
      <c r="F63" s="143">
        <v>0.39</v>
      </c>
      <c r="G63" s="144">
        <v>10</v>
      </c>
      <c r="H63" s="145">
        <f t="shared" si="7"/>
        <v>3.9E-2</v>
      </c>
      <c r="I63" s="143">
        <v>0.05</v>
      </c>
      <c r="J63" s="144" t="s">
        <v>10</v>
      </c>
      <c r="K63" s="145" t="s">
        <v>13</v>
      </c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spans="1:26" s="114" customFormat="1" ht="12.75" outlineLevel="3">
      <c r="A64" s="141">
        <v>2124</v>
      </c>
      <c r="B64" s="142" t="s">
        <v>315</v>
      </c>
      <c r="C64" s="143">
        <v>1</v>
      </c>
      <c r="D64" s="144">
        <v>1000</v>
      </c>
      <c r="E64" s="145">
        <f t="shared" si="8"/>
        <v>1E-3</v>
      </c>
      <c r="F64" s="143">
        <v>1.52</v>
      </c>
      <c r="G64" s="144">
        <v>10</v>
      </c>
      <c r="H64" s="145">
        <f t="shared" si="7"/>
        <v>0.152</v>
      </c>
      <c r="I64" s="143">
        <v>0.05</v>
      </c>
      <c r="J64" s="144" t="s">
        <v>10</v>
      </c>
      <c r="K64" s="145" t="s">
        <v>12</v>
      </c>
    </row>
    <row r="65" spans="1:26" ht="12.75" outlineLevel="3">
      <c r="A65" s="141">
        <v>2125</v>
      </c>
      <c r="B65" s="142" t="s">
        <v>316</v>
      </c>
      <c r="C65" s="143"/>
      <c r="D65" s="144"/>
      <c r="E65" s="145">
        <v>5.4000000000000003E-3</v>
      </c>
      <c r="F65" s="143">
        <v>5.3999999999999999E-2</v>
      </c>
      <c r="G65" s="144">
        <v>10</v>
      </c>
      <c r="H65" s="145">
        <f t="shared" si="7"/>
        <v>5.4000000000000003E-3</v>
      </c>
      <c r="I65" s="143">
        <v>0.05</v>
      </c>
      <c r="J65" s="144" t="s">
        <v>10</v>
      </c>
      <c r="K65" s="145" t="s">
        <v>12</v>
      </c>
      <c r="L65" s="114"/>
    </row>
    <row r="66" spans="1:26" ht="12.75" outlineLevel="3">
      <c r="A66" s="141">
        <v>2126</v>
      </c>
      <c r="B66" s="142" t="s">
        <v>317</v>
      </c>
      <c r="C66" s="143">
        <v>3.2</v>
      </c>
      <c r="D66" s="144">
        <v>1000</v>
      </c>
      <c r="E66" s="145">
        <f t="shared" ref="E66:E79" si="9">C66/D66</f>
        <v>3.2000000000000002E-3</v>
      </c>
      <c r="F66" s="143">
        <v>8.2000000000000003E-2</v>
      </c>
      <c r="G66" s="144">
        <v>10</v>
      </c>
      <c r="H66" s="145">
        <f t="shared" si="7"/>
        <v>8.2000000000000007E-3</v>
      </c>
      <c r="I66" s="143">
        <v>0.05</v>
      </c>
      <c r="J66" s="144" t="s">
        <v>10</v>
      </c>
      <c r="K66" s="145" t="s">
        <v>13</v>
      </c>
      <c r="L66" s="114"/>
    </row>
    <row r="67" spans="1:26" s="140" customFormat="1" ht="12.75" outlineLevel="3">
      <c r="A67" s="141">
        <v>2127</v>
      </c>
      <c r="B67" s="142" t="s">
        <v>318</v>
      </c>
      <c r="C67" s="143">
        <v>0.72</v>
      </c>
      <c r="D67" s="144">
        <v>1000</v>
      </c>
      <c r="E67" s="145">
        <f t="shared" si="9"/>
        <v>7.1999999999999994E-4</v>
      </c>
      <c r="F67" s="143">
        <v>0.11</v>
      </c>
      <c r="G67" s="144">
        <v>10</v>
      </c>
      <c r="H67" s="145">
        <f t="shared" si="7"/>
        <v>1.0999999999999999E-2</v>
      </c>
      <c r="I67" s="143">
        <v>0.05</v>
      </c>
      <c r="J67" s="144" t="s">
        <v>10</v>
      </c>
      <c r="K67" s="145" t="s">
        <v>13</v>
      </c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spans="1:26" ht="12.75" outlineLevel="3">
      <c r="A68" s="141">
        <v>2128</v>
      </c>
      <c r="B68" s="142" t="s">
        <v>319</v>
      </c>
      <c r="C68" s="143">
        <v>4.0999999999999996</v>
      </c>
      <c r="D68" s="144">
        <v>1000</v>
      </c>
      <c r="E68" s="145">
        <f t="shared" si="9"/>
        <v>4.0999999999999995E-3</v>
      </c>
      <c r="F68" s="143">
        <v>28.6</v>
      </c>
      <c r="G68" s="144">
        <v>10</v>
      </c>
      <c r="H68" s="145">
        <f>F68/G68</f>
        <v>2.8600000000000003</v>
      </c>
      <c r="I68" s="143">
        <v>0.05</v>
      </c>
      <c r="J68" s="144" t="s">
        <v>10</v>
      </c>
      <c r="K68" s="145" t="s">
        <v>13</v>
      </c>
      <c r="L68" s="114"/>
    </row>
    <row r="69" spans="1:26" ht="12.75" outlineLevel="3">
      <c r="A69" s="141">
        <v>2129</v>
      </c>
      <c r="B69" s="142" t="s">
        <v>320</v>
      </c>
      <c r="C69" s="143">
        <v>30</v>
      </c>
      <c r="D69" s="144">
        <v>1000</v>
      </c>
      <c r="E69" s="145">
        <f t="shared" si="9"/>
        <v>0.03</v>
      </c>
      <c r="F69" s="143"/>
      <c r="G69" s="144"/>
      <c r="H69" s="145">
        <f>E69</f>
        <v>0.03</v>
      </c>
      <c r="I69" s="143">
        <v>0.5</v>
      </c>
      <c r="J69" s="144" t="s">
        <v>14</v>
      </c>
      <c r="K69" s="145" t="s">
        <v>13</v>
      </c>
      <c r="L69" s="114"/>
    </row>
    <row r="70" spans="1:26" ht="12.75" outlineLevel="3">
      <c r="A70" s="141">
        <v>2130</v>
      </c>
      <c r="B70" s="142" t="s">
        <v>161</v>
      </c>
      <c r="C70" s="143">
        <v>0.78</v>
      </c>
      <c r="D70" s="144">
        <v>1000</v>
      </c>
      <c r="E70" s="145">
        <f t="shared" si="9"/>
        <v>7.7999999999999999E-4</v>
      </c>
      <c r="F70" s="143">
        <v>0.36</v>
      </c>
      <c r="G70" s="144">
        <v>100</v>
      </c>
      <c r="H70" s="145">
        <f>F70/G70</f>
        <v>3.5999999999999999E-3</v>
      </c>
      <c r="I70" s="143">
        <v>0.05</v>
      </c>
      <c r="J70" s="144" t="s">
        <v>10</v>
      </c>
      <c r="K70" s="145" t="s">
        <v>12</v>
      </c>
      <c r="L70" s="114"/>
    </row>
    <row r="71" spans="1:26" ht="12.75" outlineLevel="3">
      <c r="A71" s="141">
        <v>2131</v>
      </c>
      <c r="B71" s="142" t="s">
        <v>321</v>
      </c>
      <c r="C71" s="143">
        <v>3.2</v>
      </c>
      <c r="D71" s="144">
        <v>5000</v>
      </c>
      <c r="E71" s="145">
        <f t="shared" si="9"/>
        <v>6.4000000000000005E-4</v>
      </c>
      <c r="F71" s="143">
        <v>1</v>
      </c>
      <c r="G71" s="144">
        <v>100</v>
      </c>
      <c r="H71" s="145">
        <f>F71/G71</f>
        <v>0.01</v>
      </c>
      <c r="I71" s="143">
        <v>0.05</v>
      </c>
      <c r="J71" s="144" t="s">
        <v>10</v>
      </c>
      <c r="K71" s="145" t="s">
        <v>12</v>
      </c>
      <c r="L71" s="114"/>
    </row>
    <row r="72" spans="1:26" s="140" customFormat="1" ht="12.75" outlineLevel="3">
      <c r="A72" s="141">
        <v>2132</v>
      </c>
      <c r="B72" s="142" t="s">
        <v>162</v>
      </c>
      <c r="C72" s="143">
        <v>10</v>
      </c>
      <c r="D72" s="144">
        <v>1000</v>
      </c>
      <c r="E72" s="145">
        <f t="shared" si="9"/>
        <v>0.01</v>
      </c>
      <c r="F72" s="143"/>
      <c r="G72" s="144"/>
      <c r="H72" s="145">
        <f>E72</f>
        <v>0.01</v>
      </c>
      <c r="I72" s="143">
        <v>0.05</v>
      </c>
      <c r="J72" s="144" t="s">
        <v>10</v>
      </c>
      <c r="K72" s="145" t="s">
        <v>13</v>
      </c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 spans="1:26" ht="12.75" outlineLevel="3">
      <c r="A73" s="141">
        <v>2133</v>
      </c>
      <c r="B73" s="142" t="s">
        <v>163</v>
      </c>
      <c r="C73" s="143">
        <v>10</v>
      </c>
      <c r="D73" s="144">
        <v>1000</v>
      </c>
      <c r="E73" s="145">
        <f t="shared" si="9"/>
        <v>0.01</v>
      </c>
      <c r="F73" s="143"/>
      <c r="G73" s="144"/>
      <c r="H73" s="145">
        <f>E73</f>
        <v>0.01</v>
      </c>
      <c r="I73" s="143">
        <v>0.05</v>
      </c>
      <c r="J73" s="144" t="s">
        <v>10</v>
      </c>
      <c r="K73" s="145" t="s">
        <v>13</v>
      </c>
      <c r="L73" s="114"/>
    </row>
    <row r="74" spans="1:26" ht="12.75" outlineLevel="3">
      <c r="A74" s="141">
        <v>2134</v>
      </c>
      <c r="B74" s="142" t="s">
        <v>322</v>
      </c>
      <c r="C74" s="143">
        <v>28</v>
      </c>
      <c r="D74" s="144">
        <v>1000</v>
      </c>
      <c r="E74" s="145">
        <f t="shared" si="9"/>
        <v>2.8000000000000001E-2</v>
      </c>
      <c r="F74" s="143">
        <v>1.75</v>
      </c>
      <c r="G74" s="144">
        <v>10</v>
      </c>
      <c r="H74" s="145">
        <f t="shared" ref="H74" si="10">F74/G74</f>
        <v>0.17499999999999999</v>
      </c>
      <c r="I74" s="143">
        <v>0.05</v>
      </c>
      <c r="J74" s="144" t="s">
        <v>10</v>
      </c>
      <c r="K74" s="145" t="s">
        <v>13</v>
      </c>
      <c r="L74" s="114"/>
    </row>
    <row r="75" spans="1:26" ht="12.75" outlineLevel="3">
      <c r="A75" s="141">
        <v>2135</v>
      </c>
      <c r="B75" s="142" t="s">
        <v>164</v>
      </c>
      <c r="C75" s="143">
        <v>480</v>
      </c>
      <c r="D75" s="144">
        <v>1000</v>
      </c>
      <c r="E75" s="145">
        <f t="shared" si="9"/>
        <v>0.48</v>
      </c>
      <c r="F75" s="143">
        <v>100</v>
      </c>
      <c r="G75" s="144">
        <v>100</v>
      </c>
      <c r="H75" s="145">
        <f>F75/G75</f>
        <v>1</v>
      </c>
      <c r="I75" s="143">
        <v>0.05</v>
      </c>
      <c r="J75" s="144" t="s">
        <v>10</v>
      </c>
      <c r="K75" s="145" t="s">
        <v>11</v>
      </c>
      <c r="L75" s="114"/>
    </row>
    <row r="76" spans="1:26" ht="12.75" outlineLevel="3">
      <c r="A76" s="141">
        <v>2136</v>
      </c>
      <c r="B76" s="142" t="s">
        <v>323</v>
      </c>
      <c r="C76" s="143">
        <v>8.6999999999999993</v>
      </c>
      <c r="D76" s="144">
        <v>1000</v>
      </c>
      <c r="E76" s="145">
        <f t="shared" si="9"/>
        <v>8.6999999999999994E-3</v>
      </c>
      <c r="F76" s="143">
        <v>1.75</v>
      </c>
      <c r="G76" s="144">
        <v>10</v>
      </c>
      <c r="H76" s="145">
        <f>F76/G76</f>
        <v>0.17499999999999999</v>
      </c>
      <c r="I76" s="143">
        <v>0.05</v>
      </c>
      <c r="J76" s="144" t="s">
        <v>10</v>
      </c>
      <c r="K76" s="145" t="s">
        <v>13</v>
      </c>
      <c r="L76" s="114"/>
    </row>
    <row r="77" spans="1:26" ht="12.75" customHeight="1" outlineLevel="3">
      <c r="A77" s="141">
        <v>2137</v>
      </c>
      <c r="B77" s="142" t="s">
        <v>324</v>
      </c>
      <c r="C77" s="143"/>
      <c r="D77" s="144"/>
      <c r="E77" s="145">
        <v>0.17499999999999999</v>
      </c>
      <c r="F77" s="143">
        <v>1.75</v>
      </c>
      <c r="G77" s="144">
        <v>10</v>
      </c>
      <c r="H77" s="145">
        <f>F77/G77</f>
        <v>0.17499999999999999</v>
      </c>
      <c r="I77" s="143">
        <v>0.05</v>
      </c>
      <c r="J77" s="144" t="s">
        <v>10</v>
      </c>
      <c r="K77" s="145" t="s">
        <v>12</v>
      </c>
      <c r="L77" s="114"/>
    </row>
    <row r="78" spans="1:26" s="140" customFormat="1" ht="11.25" customHeight="1" outlineLevel="3">
      <c r="A78" s="141">
        <v>2138</v>
      </c>
      <c r="B78" s="142" t="s">
        <v>165</v>
      </c>
      <c r="C78" s="143">
        <v>9.5</v>
      </c>
      <c r="D78" s="144">
        <v>1000</v>
      </c>
      <c r="E78" s="145">
        <f>C78/D78</f>
        <v>9.4999999999999998E-3</v>
      </c>
      <c r="F78" s="143">
        <v>7.0000000000000007E-2</v>
      </c>
      <c r="G78" s="144">
        <v>10</v>
      </c>
      <c r="H78" s="145">
        <f>F78/G78</f>
        <v>7.000000000000001E-3</v>
      </c>
      <c r="I78" s="143">
        <v>0.05</v>
      </c>
      <c r="J78" s="144" t="s">
        <v>10</v>
      </c>
      <c r="K78" s="145" t="s">
        <v>13</v>
      </c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spans="1:26" s="140" customFormat="1" ht="11.25" customHeight="1" outlineLevel="3">
      <c r="A79" s="141">
        <v>2139</v>
      </c>
      <c r="B79" s="142" t="s">
        <v>166</v>
      </c>
      <c r="C79" s="143">
        <v>17</v>
      </c>
      <c r="D79" s="144">
        <v>10000</v>
      </c>
      <c r="E79" s="145">
        <f t="shared" si="9"/>
        <v>1.6999999999999999E-3</v>
      </c>
      <c r="F79" s="143"/>
      <c r="G79" s="144"/>
      <c r="H79" s="145">
        <f>E79</f>
        <v>1.6999999999999999E-3</v>
      </c>
      <c r="I79" s="143">
        <v>0.05</v>
      </c>
      <c r="J79" s="144" t="s">
        <v>10</v>
      </c>
      <c r="K79" s="145" t="s">
        <v>13</v>
      </c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 spans="1:26" s="140" customFormat="1" ht="11.25" customHeight="1" outlineLevel="3">
      <c r="A80" s="141">
        <v>2140</v>
      </c>
      <c r="B80" s="142" t="s">
        <v>167</v>
      </c>
      <c r="C80" s="143">
        <v>2</v>
      </c>
      <c r="D80" s="144">
        <v>1000</v>
      </c>
      <c r="E80" s="145">
        <f>C80/D80</f>
        <v>2E-3</v>
      </c>
      <c r="F80" s="143">
        <v>7.0000000000000007E-2</v>
      </c>
      <c r="G80" s="144">
        <v>10</v>
      </c>
      <c r="H80" s="145">
        <f>F80/G80</f>
        <v>7.000000000000001E-3</v>
      </c>
      <c r="I80" s="143">
        <v>0.05</v>
      </c>
      <c r="J80" s="144" t="s">
        <v>10</v>
      </c>
      <c r="K80" s="145" t="s">
        <v>13</v>
      </c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 spans="1:26" s="114" customFormat="1" ht="12" customHeight="1" outlineLevel="3">
      <c r="A81" s="141">
        <v>2141</v>
      </c>
      <c r="B81" s="142" t="s">
        <v>16</v>
      </c>
      <c r="C81" s="143">
        <v>7</v>
      </c>
      <c r="D81" s="144">
        <v>1000</v>
      </c>
      <c r="E81" s="145">
        <f>C81/D81</f>
        <v>7.0000000000000001E-3</v>
      </c>
      <c r="F81" s="143"/>
      <c r="G81" s="144"/>
      <c r="H81" s="145">
        <f>E81</f>
        <v>7.0000000000000001E-3</v>
      </c>
      <c r="I81" s="143">
        <v>0.05</v>
      </c>
      <c r="J81" s="144" t="s">
        <v>10</v>
      </c>
      <c r="K81" s="145" t="s">
        <v>13</v>
      </c>
    </row>
    <row r="82" spans="1:26" ht="12.75" outlineLevel="3">
      <c r="A82" s="141">
        <v>2142</v>
      </c>
      <c r="B82" s="142" t="s">
        <v>325</v>
      </c>
      <c r="C82" s="143">
        <v>6.4</v>
      </c>
      <c r="D82" s="144">
        <v>5000</v>
      </c>
      <c r="E82" s="145">
        <f t="shared" ref="E82:E94" si="11">C82/D82</f>
        <v>1.2800000000000001E-3</v>
      </c>
      <c r="F82" s="143"/>
      <c r="G82" s="144"/>
      <c r="H82" s="145">
        <f>E82</f>
        <v>1.2800000000000001E-3</v>
      </c>
      <c r="I82" s="143">
        <v>0.05</v>
      </c>
      <c r="J82" s="144" t="s">
        <v>10</v>
      </c>
      <c r="K82" s="145" t="s">
        <v>12</v>
      </c>
      <c r="L82" s="114"/>
    </row>
    <row r="83" spans="1:26" ht="14.25" customHeight="1" outlineLevel="3">
      <c r="A83" s="141">
        <v>2143</v>
      </c>
      <c r="B83" s="142" t="s">
        <v>168</v>
      </c>
      <c r="C83" s="143">
        <v>0.1</v>
      </c>
      <c r="D83" s="144">
        <v>5000</v>
      </c>
      <c r="E83" s="145">
        <f t="shared" si="11"/>
        <v>2.0000000000000002E-5</v>
      </c>
      <c r="F83" s="143">
        <v>1.07E-3</v>
      </c>
      <c r="G83" s="144">
        <v>100</v>
      </c>
      <c r="H83" s="145">
        <f>F83/G83</f>
        <v>1.0699999999999999E-5</v>
      </c>
      <c r="I83" s="143">
        <v>0.05</v>
      </c>
      <c r="J83" s="144" t="s">
        <v>10</v>
      </c>
      <c r="K83" s="145" t="s">
        <v>12</v>
      </c>
      <c r="L83" s="114"/>
    </row>
    <row r="84" spans="1:26" ht="12.75" outlineLevel="3">
      <c r="A84" s="141">
        <v>2144</v>
      </c>
      <c r="B84" s="142" t="s">
        <v>326</v>
      </c>
      <c r="C84" s="143">
        <f>(0.5+0.13)/2</f>
        <v>0.315</v>
      </c>
      <c r="D84" s="144">
        <v>5000</v>
      </c>
      <c r="E84" s="145">
        <f t="shared" si="11"/>
        <v>6.3E-5</v>
      </c>
      <c r="F84" s="143">
        <v>1.07E-3</v>
      </c>
      <c r="G84" s="144">
        <v>100</v>
      </c>
      <c r="H84" s="145">
        <f>F84/G84</f>
        <v>1.0699999999999999E-5</v>
      </c>
      <c r="I84" s="143">
        <v>0.05</v>
      </c>
      <c r="J84" s="144" t="s">
        <v>10</v>
      </c>
      <c r="K84" s="145" t="s">
        <v>12</v>
      </c>
      <c r="L84" s="114"/>
    </row>
    <row r="85" spans="1:26" ht="12.75" outlineLevel="3">
      <c r="A85" s="141">
        <v>2145</v>
      </c>
      <c r="B85" s="142" t="s">
        <v>327</v>
      </c>
      <c r="C85" s="143">
        <f>(0.42+0.46)/2</f>
        <v>0.44</v>
      </c>
      <c r="D85" s="144">
        <v>1000</v>
      </c>
      <c r="E85" s="145">
        <f t="shared" si="11"/>
        <v>4.4000000000000002E-4</v>
      </c>
      <c r="F85" s="143"/>
      <c r="G85" s="144"/>
      <c r="H85" s="145">
        <f>E85</f>
        <v>4.4000000000000002E-4</v>
      </c>
      <c r="I85" s="143">
        <v>0.05</v>
      </c>
      <c r="J85" s="144" t="s">
        <v>10</v>
      </c>
      <c r="K85" s="145" t="s">
        <v>12</v>
      </c>
      <c r="L85" s="114"/>
    </row>
    <row r="86" spans="1:26" ht="12.75" outlineLevel="3">
      <c r="A86" s="141">
        <v>2146</v>
      </c>
      <c r="B86" s="142" t="s">
        <v>169</v>
      </c>
      <c r="C86" s="143">
        <v>3.6</v>
      </c>
      <c r="D86" s="144">
        <v>1000</v>
      </c>
      <c r="E86" s="145">
        <f t="shared" si="11"/>
        <v>3.5999999999999999E-3</v>
      </c>
      <c r="F86" s="143"/>
      <c r="G86" s="144"/>
      <c r="H86" s="145">
        <f>E86</f>
        <v>3.5999999999999999E-3</v>
      </c>
      <c r="I86" s="143">
        <v>0.5</v>
      </c>
      <c r="J86" s="144" t="s">
        <v>14</v>
      </c>
      <c r="K86" s="145" t="s">
        <v>12</v>
      </c>
      <c r="L86" s="114"/>
    </row>
    <row r="87" spans="1:26" ht="12.75" outlineLevel="3">
      <c r="A87" s="141">
        <v>2147</v>
      </c>
      <c r="B87" s="142" t="s">
        <v>328</v>
      </c>
      <c r="C87" s="143">
        <f>(0.295+0.41)/2</f>
        <v>0.35249999999999998</v>
      </c>
      <c r="D87" s="144">
        <v>10000</v>
      </c>
      <c r="E87" s="163">
        <f t="shared" si="11"/>
        <v>3.5249999999999996E-5</v>
      </c>
      <c r="F87" s="143">
        <v>1.07E-3</v>
      </c>
      <c r="G87" s="144">
        <v>100</v>
      </c>
      <c r="H87" s="145">
        <f>F87/G87</f>
        <v>1.0699999999999999E-5</v>
      </c>
      <c r="I87" s="143">
        <v>0.05</v>
      </c>
      <c r="J87" s="144" t="s">
        <v>10</v>
      </c>
      <c r="K87" s="145" t="s">
        <v>12</v>
      </c>
      <c r="L87" s="114"/>
    </row>
    <row r="88" spans="1:26" ht="12.75" outlineLevel="3">
      <c r="A88" s="141">
        <v>2148</v>
      </c>
      <c r="B88" s="142" t="s">
        <v>329</v>
      </c>
      <c r="C88" s="143">
        <v>0.01</v>
      </c>
      <c r="D88" s="144">
        <v>1000</v>
      </c>
      <c r="E88" s="145">
        <f t="shared" si="11"/>
        <v>1.0000000000000001E-5</v>
      </c>
      <c r="F88" s="143"/>
      <c r="G88" s="144"/>
      <c r="H88" s="145">
        <f>E88</f>
        <v>1.0000000000000001E-5</v>
      </c>
      <c r="I88" s="143">
        <v>0.05</v>
      </c>
      <c r="J88" s="144" t="s">
        <v>10</v>
      </c>
      <c r="K88" s="145" t="s">
        <v>12</v>
      </c>
      <c r="L88" s="114"/>
    </row>
    <row r="89" spans="1:26" ht="12.75" outlineLevel="3">
      <c r="A89" s="141">
        <v>2149</v>
      </c>
      <c r="B89" s="142" t="s">
        <v>330</v>
      </c>
      <c r="C89" s="143">
        <v>1</v>
      </c>
      <c r="D89" s="144">
        <v>10000</v>
      </c>
      <c r="E89" s="145">
        <f t="shared" si="11"/>
        <v>1E-4</v>
      </c>
      <c r="F89" s="143"/>
      <c r="G89" s="144"/>
      <c r="H89" s="145">
        <f>E89</f>
        <v>1E-4</v>
      </c>
      <c r="I89" s="143">
        <v>0.5</v>
      </c>
      <c r="J89" s="144" t="s">
        <v>14</v>
      </c>
      <c r="K89" s="145" t="s">
        <v>12</v>
      </c>
      <c r="L89" s="114"/>
    </row>
    <row r="90" spans="1:26" ht="12.75" outlineLevel="3">
      <c r="A90" s="141">
        <v>2150</v>
      </c>
      <c r="B90" s="142" t="s">
        <v>170</v>
      </c>
      <c r="C90" s="164">
        <v>100</v>
      </c>
      <c r="D90" s="165">
        <v>1000</v>
      </c>
      <c r="E90" s="166">
        <f t="shared" si="11"/>
        <v>0.1</v>
      </c>
      <c r="F90" s="143">
        <v>100</v>
      </c>
      <c r="G90" s="144">
        <v>50</v>
      </c>
      <c r="H90" s="166">
        <f>F90/G90</f>
        <v>2</v>
      </c>
      <c r="I90" s="167">
        <v>0.5</v>
      </c>
      <c r="J90" s="168" t="s">
        <v>10</v>
      </c>
      <c r="K90" s="169" t="s">
        <v>12</v>
      </c>
      <c r="L90" s="114"/>
    </row>
    <row r="91" spans="1:26" ht="12.75" outlineLevel="3">
      <c r="A91" s="141">
        <v>2151</v>
      </c>
      <c r="B91" s="142" t="s">
        <v>171</v>
      </c>
      <c r="C91" s="164">
        <v>100</v>
      </c>
      <c r="D91" s="165">
        <v>1000</v>
      </c>
      <c r="E91" s="166">
        <f t="shared" si="11"/>
        <v>0.1</v>
      </c>
      <c r="F91" s="143"/>
      <c r="G91" s="144"/>
      <c r="H91" s="166">
        <v>0.1</v>
      </c>
      <c r="I91" s="167">
        <v>0.5</v>
      </c>
      <c r="J91" s="168" t="s">
        <v>14</v>
      </c>
      <c r="K91" s="169" t="s">
        <v>12</v>
      </c>
      <c r="L91" s="114"/>
    </row>
    <row r="92" spans="1:26" ht="12.75" outlineLevel="3">
      <c r="A92" s="141">
        <v>2152</v>
      </c>
      <c r="B92" s="142" t="s">
        <v>172</v>
      </c>
      <c r="C92" s="143">
        <v>39</v>
      </c>
      <c r="D92" s="144">
        <v>1000</v>
      </c>
      <c r="E92" s="145">
        <f t="shared" si="11"/>
        <v>3.9E-2</v>
      </c>
      <c r="F92" s="143">
        <v>3.2</v>
      </c>
      <c r="G92" s="144">
        <v>50</v>
      </c>
      <c r="H92" s="145">
        <f>+F92/G92</f>
        <v>6.4000000000000001E-2</v>
      </c>
      <c r="I92" s="143">
        <v>0.05</v>
      </c>
      <c r="J92" s="144" t="s">
        <v>10</v>
      </c>
      <c r="K92" s="145" t="s">
        <v>13</v>
      </c>
      <c r="L92" s="114"/>
    </row>
    <row r="93" spans="1:26" ht="12.75" outlineLevel="3">
      <c r="A93" s="141">
        <v>2153</v>
      </c>
      <c r="B93" s="142" t="s">
        <v>173</v>
      </c>
      <c r="C93" s="143">
        <v>100</v>
      </c>
      <c r="D93" s="144">
        <v>1000</v>
      </c>
      <c r="E93" s="145">
        <f t="shared" si="11"/>
        <v>0.1</v>
      </c>
      <c r="F93" s="143">
        <v>100</v>
      </c>
      <c r="G93" s="144">
        <v>50</v>
      </c>
      <c r="H93" s="145">
        <f>+F93/G93</f>
        <v>2</v>
      </c>
      <c r="I93" s="143">
        <v>0.05</v>
      </c>
      <c r="J93" s="144" t="s">
        <v>10</v>
      </c>
      <c r="K93" s="145" t="s">
        <v>12</v>
      </c>
      <c r="L93" s="114"/>
    </row>
    <row r="94" spans="1:26" ht="13.5" outlineLevel="3" thickBot="1">
      <c r="A94" s="141">
        <v>2154</v>
      </c>
      <c r="B94" s="170" t="s">
        <v>331</v>
      </c>
      <c r="C94" s="148">
        <v>12.1</v>
      </c>
      <c r="D94" s="149">
        <v>1000</v>
      </c>
      <c r="E94" s="150">
        <f t="shared" si="11"/>
        <v>1.21E-2</v>
      </c>
      <c r="F94" s="148">
        <v>0.254</v>
      </c>
      <c r="G94" s="149">
        <v>10</v>
      </c>
      <c r="H94" s="150">
        <f>F94/G94</f>
        <v>2.5399999999999999E-2</v>
      </c>
      <c r="I94" s="148">
        <v>0.05</v>
      </c>
      <c r="J94" s="149" t="s">
        <v>10</v>
      </c>
      <c r="K94" s="150" t="s">
        <v>13</v>
      </c>
      <c r="L94" s="114"/>
    </row>
    <row r="95" spans="1:26" ht="13.5" outlineLevel="3" thickBot="1">
      <c r="A95" s="155"/>
      <c r="B95" s="171"/>
      <c r="C95" s="172"/>
      <c r="D95" s="172"/>
      <c r="E95" s="172"/>
      <c r="F95" s="172"/>
      <c r="G95" s="172"/>
      <c r="H95" s="172"/>
      <c r="I95" s="172"/>
      <c r="J95" s="172"/>
      <c r="K95" s="154"/>
      <c r="L95" s="114"/>
    </row>
    <row r="96" spans="1:26" s="140" customFormat="1" ht="16.5" thickBot="1">
      <c r="A96" s="155"/>
      <c r="B96" s="156" t="s">
        <v>17</v>
      </c>
      <c r="C96" s="158"/>
      <c r="D96" s="158"/>
      <c r="E96" s="158"/>
      <c r="F96" s="158"/>
      <c r="G96" s="158"/>
      <c r="H96" s="158"/>
      <c r="I96" s="158"/>
      <c r="J96" s="158"/>
      <c r="K96" s="173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spans="1:26" s="140" customFormat="1" ht="12.75">
      <c r="A97" s="135">
        <v>2201</v>
      </c>
      <c r="B97" s="174" t="s">
        <v>174</v>
      </c>
      <c r="C97" s="160">
        <v>1.7</v>
      </c>
      <c r="D97" s="161">
        <v>1000</v>
      </c>
      <c r="E97" s="162">
        <f t="shared" ref="E97:E103" si="12">C97/D97</f>
        <v>1.6999999999999999E-3</v>
      </c>
      <c r="F97" s="160">
        <v>0.13500000000000001</v>
      </c>
      <c r="G97" s="161">
        <v>10</v>
      </c>
      <c r="H97" s="162">
        <f>F97/G97</f>
        <v>1.3500000000000002E-2</v>
      </c>
      <c r="I97" s="160">
        <v>0.05</v>
      </c>
      <c r="J97" s="161" t="s">
        <v>10</v>
      </c>
      <c r="K97" s="162" t="s">
        <v>13</v>
      </c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spans="1:26" s="176" customFormat="1" ht="12.75" outlineLevel="3">
      <c r="A98" s="141">
        <v>2202</v>
      </c>
      <c r="B98" s="142" t="s">
        <v>175</v>
      </c>
      <c r="C98" s="143">
        <v>0.92500000000000004</v>
      </c>
      <c r="D98" s="144">
        <v>1000</v>
      </c>
      <c r="E98" s="145">
        <f t="shared" si="12"/>
        <v>9.2500000000000004E-4</v>
      </c>
      <c r="F98" s="143">
        <v>0.13500000000000001</v>
      </c>
      <c r="G98" s="144">
        <v>10</v>
      </c>
      <c r="H98" s="145">
        <f>F98/G98</f>
        <v>1.3500000000000002E-2</v>
      </c>
      <c r="I98" s="143">
        <v>0.05</v>
      </c>
      <c r="J98" s="144" t="s">
        <v>10</v>
      </c>
      <c r="K98" s="145" t="s">
        <v>13</v>
      </c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</row>
    <row r="99" spans="1:26" s="140" customFormat="1" ht="12.75" outlineLevel="3">
      <c r="A99" s="141">
        <v>2203</v>
      </c>
      <c r="B99" s="177" t="s">
        <v>176</v>
      </c>
      <c r="C99" s="143">
        <v>0.3</v>
      </c>
      <c r="D99" s="144">
        <v>1000</v>
      </c>
      <c r="E99" s="145">
        <f t="shared" si="12"/>
        <v>2.9999999999999997E-4</v>
      </c>
      <c r="F99" s="143"/>
      <c r="G99" s="144"/>
      <c r="H99" s="145">
        <f>E99</f>
        <v>2.9999999999999997E-4</v>
      </c>
      <c r="I99" s="143">
        <v>0.05</v>
      </c>
      <c r="J99" s="144" t="s">
        <v>10</v>
      </c>
      <c r="K99" s="145" t="s">
        <v>13</v>
      </c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spans="1:26" ht="12.75" outlineLevel="3">
      <c r="A100" s="141">
        <v>2204</v>
      </c>
      <c r="B100" s="177" t="s">
        <v>177</v>
      </c>
      <c r="C100" s="143">
        <v>3.4</v>
      </c>
      <c r="D100" s="144">
        <v>1000</v>
      </c>
      <c r="E100" s="145">
        <f t="shared" si="12"/>
        <v>3.3999999999999998E-3</v>
      </c>
      <c r="F100" s="143"/>
      <c r="G100" s="144"/>
      <c r="H100" s="145">
        <f>E100</f>
        <v>3.3999999999999998E-3</v>
      </c>
      <c r="I100" s="143">
        <v>0.05</v>
      </c>
      <c r="J100" s="144" t="s">
        <v>10</v>
      </c>
      <c r="K100" s="145" t="s">
        <v>12</v>
      </c>
      <c r="L100" s="114"/>
    </row>
    <row r="101" spans="1:26" s="140" customFormat="1" ht="12.75" outlineLevel="3">
      <c r="A101" s="141">
        <v>2205</v>
      </c>
      <c r="B101" s="177" t="s">
        <v>178</v>
      </c>
      <c r="C101" s="143">
        <v>0.68</v>
      </c>
      <c r="D101" s="144">
        <v>5000</v>
      </c>
      <c r="E101" s="145">
        <f t="shared" si="12"/>
        <v>1.36E-4</v>
      </c>
      <c r="F101" s="143">
        <v>0.3</v>
      </c>
      <c r="G101" s="144">
        <v>10</v>
      </c>
      <c r="H101" s="145">
        <f>F101/G101</f>
        <v>0.03</v>
      </c>
      <c r="I101" s="143">
        <v>0.05</v>
      </c>
      <c r="J101" s="144" t="s">
        <v>10</v>
      </c>
      <c r="K101" s="145" t="s">
        <v>12</v>
      </c>
    </row>
    <row r="102" spans="1:26" ht="12.75" outlineLevel="3">
      <c r="A102" s="141">
        <v>2206</v>
      </c>
      <c r="B102" s="177" t="s">
        <v>179</v>
      </c>
      <c r="C102" s="143">
        <v>0.13400000000000001</v>
      </c>
      <c r="D102" s="144">
        <v>1000</v>
      </c>
      <c r="E102" s="145">
        <f t="shared" si="12"/>
        <v>1.34E-4</v>
      </c>
      <c r="F102" s="143">
        <v>6.7000000000000004E-2</v>
      </c>
      <c r="G102" s="144">
        <v>10</v>
      </c>
      <c r="H102" s="145">
        <f>F102/G102</f>
        <v>6.7000000000000002E-3</v>
      </c>
      <c r="I102" s="143">
        <v>0.05</v>
      </c>
      <c r="J102" s="144" t="s">
        <v>10</v>
      </c>
      <c r="K102" s="145" t="s">
        <v>12</v>
      </c>
      <c r="L102" s="114"/>
    </row>
    <row r="103" spans="1:26" s="140" customFormat="1" ht="13.5" outlineLevel="4" thickBot="1">
      <c r="A103" s="146">
        <v>2207</v>
      </c>
      <c r="B103" s="178" t="s">
        <v>180</v>
      </c>
      <c r="C103" s="148">
        <f>(5.3+1.6)/2</f>
        <v>3.45</v>
      </c>
      <c r="D103" s="149">
        <v>1000</v>
      </c>
      <c r="E103" s="150">
        <f t="shared" si="12"/>
        <v>3.4500000000000004E-3</v>
      </c>
      <c r="F103" s="148"/>
      <c r="G103" s="149"/>
      <c r="H103" s="150">
        <f>E103</f>
        <v>3.4500000000000004E-3</v>
      </c>
      <c r="I103" s="148">
        <v>0.05</v>
      </c>
      <c r="J103" s="149" t="s">
        <v>10</v>
      </c>
      <c r="K103" s="150" t="s">
        <v>13</v>
      </c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spans="1:26" s="140" customFormat="1" ht="13.5" outlineLevel="4" thickBot="1">
      <c r="A104" s="155"/>
      <c r="B104" s="171"/>
      <c r="C104" s="172"/>
      <c r="D104" s="172"/>
      <c r="E104" s="172"/>
      <c r="F104" s="172"/>
      <c r="G104" s="172"/>
      <c r="H104" s="172"/>
      <c r="I104" s="172"/>
      <c r="J104" s="172"/>
      <c r="K104" s="172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spans="1:26" s="140" customFormat="1" ht="16.5" outlineLevel="4" thickBot="1">
      <c r="A105" s="155"/>
      <c r="B105" s="156" t="s">
        <v>18</v>
      </c>
      <c r="C105" s="158"/>
      <c r="D105" s="158"/>
      <c r="E105" s="158"/>
      <c r="F105" s="158"/>
      <c r="G105" s="158"/>
      <c r="H105" s="158"/>
      <c r="I105" s="158"/>
      <c r="J105" s="158"/>
      <c r="K105" s="173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spans="1:26" s="140" customFormat="1" ht="12.75" outlineLevel="4">
      <c r="A106" s="135">
        <v>2301</v>
      </c>
      <c r="B106" s="179" t="s">
        <v>181</v>
      </c>
      <c r="C106" s="160">
        <v>0.08</v>
      </c>
      <c r="D106" s="161">
        <v>1000</v>
      </c>
      <c r="E106" s="162">
        <f>C106/D106</f>
        <v>8.0000000000000007E-5</v>
      </c>
      <c r="F106" s="160">
        <v>6.7999999999999996E-3</v>
      </c>
      <c r="G106" s="161">
        <v>10</v>
      </c>
      <c r="H106" s="162">
        <f t="shared" ref="H106:H109" si="13">F106/G106</f>
        <v>6.7999999999999994E-4</v>
      </c>
      <c r="I106" s="180">
        <v>0.05</v>
      </c>
      <c r="J106" s="161" t="s">
        <v>10</v>
      </c>
      <c r="K106" s="162" t="s">
        <v>12</v>
      </c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spans="1:26" ht="12.75" outlineLevel="3">
      <c r="A107" s="141">
        <v>2302</v>
      </c>
      <c r="B107" s="181" t="s">
        <v>182</v>
      </c>
      <c r="C107" s="143">
        <v>0.05</v>
      </c>
      <c r="D107" s="144">
        <v>1000</v>
      </c>
      <c r="E107" s="145">
        <f>C107/D107</f>
        <v>5.0000000000000002E-5</v>
      </c>
      <c r="F107" s="143">
        <v>2.5000000000000001E-2</v>
      </c>
      <c r="G107" s="144">
        <v>10</v>
      </c>
      <c r="H107" s="145">
        <f t="shared" si="13"/>
        <v>2.5000000000000001E-3</v>
      </c>
      <c r="I107" s="182">
        <v>0.05</v>
      </c>
      <c r="J107" s="144" t="s">
        <v>10</v>
      </c>
      <c r="K107" s="145" t="s">
        <v>12</v>
      </c>
      <c r="L107" s="114"/>
    </row>
    <row r="108" spans="1:26" ht="12.75" outlineLevel="3">
      <c r="A108" s="141">
        <v>2303</v>
      </c>
      <c r="B108" s="181" t="s">
        <v>183</v>
      </c>
      <c r="C108" s="143">
        <v>1.91</v>
      </c>
      <c r="D108" s="144">
        <v>1000</v>
      </c>
      <c r="E108" s="145">
        <f>C108/D108</f>
        <v>1.91E-3</v>
      </c>
      <c r="F108" s="143">
        <v>1</v>
      </c>
      <c r="G108" s="144">
        <v>10</v>
      </c>
      <c r="H108" s="145">
        <f t="shared" si="13"/>
        <v>0.1</v>
      </c>
      <c r="I108" s="182">
        <v>0.05</v>
      </c>
      <c r="J108" s="144" t="s">
        <v>10</v>
      </c>
      <c r="K108" s="145" t="s">
        <v>13</v>
      </c>
      <c r="L108" s="114"/>
    </row>
    <row r="109" spans="1:26" s="140" customFormat="1" ht="13.5" outlineLevel="3" thickBot="1">
      <c r="A109" s="146">
        <v>2304</v>
      </c>
      <c r="B109" s="183" t="s">
        <v>184</v>
      </c>
      <c r="C109" s="148"/>
      <c r="D109" s="149"/>
      <c r="E109" s="150"/>
      <c r="F109" s="148">
        <v>0.69</v>
      </c>
      <c r="G109" s="149">
        <v>50</v>
      </c>
      <c r="H109" s="150">
        <f t="shared" si="13"/>
        <v>1.38E-2</v>
      </c>
      <c r="I109" s="184">
        <v>0.05</v>
      </c>
      <c r="J109" s="149" t="s">
        <v>10</v>
      </c>
      <c r="K109" s="150" t="s">
        <v>12</v>
      </c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spans="1:26" s="140" customFormat="1" ht="12.75" customHeight="1" outlineLevel="3" thickBot="1">
      <c r="A110" s="155"/>
      <c r="B110" s="185"/>
      <c r="C110" s="186"/>
      <c r="D110" s="187"/>
      <c r="E110" s="188"/>
      <c r="F110" s="154"/>
      <c r="G110" s="154"/>
      <c r="H110" s="188"/>
      <c r="I110" s="187"/>
      <c r="J110" s="186"/>
      <c r="K110" s="186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spans="1:26" ht="12.75" customHeight="1" outlineLevel="3" thickBot="1">
      <c r="A111" s="155"/>
      <c r="B111" s="156" t="s">
        <v>332</v>
      </c>
      <c r="C111" s="158"/>
      <c r="D111" s="158"/>
      <c r="E111" s="158"/>
      <c r="F111" s="158"/>
      <c r="G111" s="158"/>
      <c r="H111" s="158"/>
      <c r="I111" s="158"/>
      <c r="J111" s="158"/>
      <c r="K111" s="173"/>
      <c r="L111" s="114"/>
    </row>
    <row r="112" spans="1:26" ht="12.75" outlineLevel="4">
      <c r="A112" s="135">
        <v>2401</v>
      </c>
      <c r="B112" s="179" t="s">
        <v>185</v>
      </c>
      <c r="C112" s="160">
        <v>0.11</v>
      </c>
      <c r="D112" s="161">
        <v>1000</v>
      </c>
      <c r="E112" s="162">
        <f>C112/D112</f>
        <v>1.1E-4</v>
      </c>
      <c r="F112" s="160">
        <v>0.04</v>
      </c>
      <c r="G112" s="161">
        <v>10</v>
      </c>
      <c r="H112" s="162">
        <v>4.0000000000000001E-3</v>
      </c>
      <c r="I112" s="160">
        <v>0.5</v>
      </c>
      <c r="J112" s="161" t="s">
        <v>14</v>
      </c>
      <c r="K112" s="162" t="s">
        <v>11</v>
      </c>
      <c r="L112" s="114"/>
    </row>
    <row r="113" spans="1:26" s="140" customFormat="1" ht="12.75" outlineLevel="3">
      <c r="A113" s="141">
        <v>2402</v>
      </c>
      <c r="B113" s="181" t="s">
        <v>19</v>
      </c>
      <c r="C113" s="143">
        <v>295</v>
      </c>
      <c r="D113" s="144">
        <v>1000</v>
      </c>
      <c r="E113" s="145">
        <v>0.29499999999999998</v>
      </c>
      <c r="F113" s="143">
        <v>51</v>
      </c>
      <c r="G113" s="144">
        <v>50</v>
      </c>
      <c r="H113" s="145">
        <v>1.02</v>
      </c>
      <c r="I113" s="143">
        <v>0.05</v>
      </c>
      <c r="J113" s="144" t="s">
        <v>10</v>
      </c>
      <c r="K113" s="145" t="s">
        <v>13</v>
      </c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spans="1:26" s="140" customFormat="1" ht="12.75">
      <c r="A114" s="141">
        <v>2403</v>
      </c>
      <c r="B114" s="181" t="s">
        <v>20</v>
      </c>
      <c r="C114" s="143">
        <v>0.4</v>
      </c>
      <c r="D114" s="144">
        <v>5000</v>
      </c>
      <c r="E114" s="145">
        <f t="shared" ref="E114:E124" si="14">C114/D114</f>
        <v>8.0000000000000007E-5</v>
      </c>
      <c r="F114" s="143"/>
      <c r="G114" s="144"/>
      <c r="H114" s="145">
        <f>E114</f>
        <v>8.0000000000000007E-5</v>
      </c>
      <c r="I114" s="143">
        <v>1</v>
      </c>
      <c r="J114" s="144" t="s">
        <v>21</v>
      </c>
      <c r="K114" s="145" t="s">
        <v>12</v>
      </c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spans="1:26" s="140" customFormat="1" ht="12.75">
      <c r="A115" s="141">
        <v>2404</v>
      </c>
      <c r="B115" s="181" t="s">
        <v>333</v>
      </c>
      <c r="C115" s="143">
        <v>0.78</v>
      </c>
      <c r="D115" s="144">
        <v>1000</v>
      </c>
      <c r="E115" s="145">
        <f t="shared" si="14"/>
        <v>7.7999999999999999E-4</v>
      </c>
      <c r="F115" s="143">
        <v>0.2</v>
      </c>
      <c r="G115" s="144">
        <v>100</v>
      </c>
      <c r="H115" s="145">
        <f>F115/G115</f>
        <v>2E-3</v>
      </c>
      <c r="I115" s="143">
        <v>0.5</v>
      </c>
      <c r="J115" s="144" t="s">
        <v>14</v>
      </c>
      <c r="K115" s="145" t="s">
        <v>12</v>
      </c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spans="1:26" s="140" customFormat="1" ht="12.75">
      <c r="A116" s="141">
        <v>2405</v>
      </c>
      <c r="B116" s="181" t="s">
        <v>22</v>
      </c>
      <c r="C116" s="143">
        <v>4.8099999999999996</v>
      </c>
      <c r="D116" s="144">
        <v>1000</v>
      </c>
      <c r="E116" s="145">
        <v>4.7999999999999996E-3</v>
      </c>
      <c r="F116" s="143"/>
      <c r="G116" s="144"/>
      <c r="H116" s="145">
        <v>4.7999999999999996E-3</v>
      </c>
      <c r="I116" s="143">
        <v>0.05</v>
      </c>
      <c r="J116" s="144" t="s">
        <v>10</v>
      </c>
      <c r="K116" s="145" t="s">
        <v>12</v>
      </c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 spans="1:26" s="140" customFormat="1" ht="12.75">
      <c r="A117" s="141">
        <v>2406</v>
      </c>
      <c r="B117" s="189" t="s">
        <v>23</v>
      </c>
      <c r="C117" s="143">
        <v>35</v>
      </c>
      <c r="D117" s="144">
        <v>5000</v>
      </c>
      <c r="E117" s="145">
        <f t="shared" si="14"/>
        <v>7.0000000000000001E-3</v>
      </c>
      <c r="F117" s="143"/>
      <c r="G117" s="144"/>
      <c r="H117" s="145">
        <f>E117</f>
        <v>7.0000000000000001E-3</v>
      </c>
      <c r="I117" s="143">
        <v>1</v>
      </c>
      <c r="J117" s="144" t="s">
        <v>21</v>
      </c>
      <c r="K117" s="145" t="s">
        <v>12</v>
      </c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 spans="1:26" s="140" customFormat="1" ht="12.75">
      <c r="A118" s="141">
        <v>2407</v>
      </c>
      <c r="B118" s="181" t="s">
        <v>24</v>
      </c>
      <c r="C118" s="143">
        <v>2</v>
      </c>
      <c r="D118" s="144">
        <v>1000</v>
      </c>
      <c r="E118" s="145">
        <f t="shared" si="14"/>
        <v>2E-3</v>
      </c>
      <c r="F118" s="143"/>
      <c r="G118" s="144"/>
      <c r="H118" s="145">
        <f>E118</f>
        <v>2E-3</v>
      </c>
      <c r="I118" s="143">
        <v>0.05</v>
      </c>
      <c r="J118" s="144" t="s">
        <v>10</v>
      </c>
      <c r="K118" s="145" t="s">
        <v>12</v>
      </c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 spans="1:26" s="140" customFormat="1" ht="12.75">
      <c r="A119" s="141">
        <v>2408</v>
      </c>
      <c r="B119" s="181" t="s">
        <v>25</v>
      </c>
      <c r="C119" s="143">
        <v>0.375</v>
      </c>
      <c r="D119" s="144">
        <v>1000</v>
      </c>
      <c r="E119" s="145">
        <v>3.7500000000000001E-4</v>
      </c>
      <c r="F119" s="143">
        <v>2.23E-2</v>
      </c>
      <c r="G119" s="144">
        <v>10</v>
      </c>
      <c r="H119" s="145">
        <v>2.2300000000000002E-3</v>
      </c>
      <c r="I119" s="143">
        <v>0.05</v>
      </c>
      <c r="J119" s="144" t="s">
        <v>10</v>
      </c>
      <c r="K119" s="145" t="s">
        <v>12</v>
      </c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 spans="1:26" s="140" customFormat="1" ht="12.75">
      <c r="A120" s="141">
        <v>2409</v>
      </c>
      <c r="B120" s="181" t="s">
        <v>334</v>
      </c>
      <c r="C120" s="143">
        <v>0.18</v>
      </c>
      <c r="D120" s="144">
        <v>1000</v>
      </c>
      <c r="E120" s="145">
        <f t="shared" si="14"/>
        <v>1.7999999999999998E-4</v>
      </c>
      <c r="F120" s="143">
        <v>2.4E-2</v>
      </c>
      <c r="G120" s="144">
        <v>100</v>
      </c>
      <c r="H120" s="145">
        <f>F120/G120</f>
        <v>2.4000000000000001E-4</v>
      </c>
      <c r="I120" s="143">
        <v>1</v>
      </c>
      <c r="J120" s="144" t="s">
        <v>21</v>
      </c>
      <c r="K120" s="145" t="s">
        <v>12</v>
      </c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spans="1:26" s="140" customFormat="1" ht="12.75">
      <c r="A121" s="141">
        <v>2410</v>
      </c>
      <c r="B121" s="181" t="s">
        <v>186</v>
      </c>
      <c r="C121" s="143">
        <v>4.8000000000000001E-2</v>
      </c>
      <c r="D121" s="144">
        <v>1000</v>
      </c>
      <c r="E121" s="145">
        <f t="shared" si="14"/>
        <v>4.8000000000000001E-5</v>
      </c>
      <c r="F121" s="143">
        <v>1.1999999999999999E-3</v>
      </c>
      <c r="G121" s="144">
        <v>10</v>
      </c>
      <c r="H121" s="145">
        <f>F121/G121</f>
        <v>1.1999999999999999E-4</v>
      </c>
      <c r="I121" s="143">
        <v>0.5</v>
      </c>
      <c r="J121" s="144" t="s">
        <v>14</v>
      </c>
      <c r="K121" s="145" t="s">
        <v>12</v>
      </c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spans="1:26" s="140" customFormat="1" ht="12.75">
      <c r="A122" s="141">
        <v>2411</v>
      </c>
      <c r="B122" s="181" t="s">
        <v>187</v>
      </c>
      <c r="C122" s="143">
        <v>0.16</v>
      </c>
      <c r="D122" s="144">
        <v>1000</v>
      </c>
      <c r="E122" s="145">
        <f t="shared" si="14"/>
        <v>1.6000000000000001E-4</v>
      </c>
      <c r="F122" s="143">
        <v>0.03</v>
      </c>
      <c r="G122" s="144">
        <v>10</v>
      </c>
      <c r="H122" s="145">
        <f>F122/G122</f>
        <v>3.0000000000000001E-3</v>
      </c>
      <c r="I122" s="143">
        <v>0.5</v>
      </c>
      <c r="J122" s="144" t="s">
        <v>14</v>
      </c>
      <c r="K122" s="145" t="s">
        <v>12</v>
      </c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spans="1:26" ht="12.75">
      <c r="A123" s="141">
        <v>2412</v>
      </c>
      <c r="B123" s="181" t="s">
        <v>26</v>
      </c>
      <c r="C123" s="143">
        <v>0.15</v>
      </c>
      <c r="D123" s="144">
        <v>1000</v>
      </c>
      <c r="E123" s="145">
        <f t="shared" si="14"/>
        <v>1.4999999999999999E-4</v>
      </c>
      <c r="F123" s="143"/>
      <c r="G123" s="144"/>
      <c r="H123" s="145">
        <f>E123</f>
        <v>1.4999999999999999E-4</v>
      </c>
      <c r="I123" s="143">
        <v>0.05</v>
      </c>
      <c r="J123" s="144" t="s">
        <v>10</v>
      </c>
      <c r="K123" s="145" t="s">
        <v>12</v>
      </c>
      <c r="L123" s="114"/>
    </row>
    <row r="124" spans="1:26" ht="12.75" outlineLevel="1">
      <c r="A124" s="141">
        <v>2413</v>
      </c>
      <c r="B124" s="181" t="s">
        <v>27</v>
      </c>
      <c r="C124" s="143">
        <v>15.4</v>
      </c>
      <c r="D124" s="144">
        <v>5000</v>
      </c>
      <c r="E124" s="145">
        <f t="shared" si="14"/>
        <v>3.0800000000000003E-3</v>
      </c>
      <c r="F124" s="143"/>
      <c r="G124" s="144"/>
      <c r="H124" s="145">
        <f>E124</f>
        <v>3.0800000000000003E-3</v>
      </c>
      <c r="I124" s="143">
        <v>0.05</v>
      </c>
      <c r="J124" s="144" t="s">
        <v>10</v>
      </c>
      <c r="K124" s="145" t="s">
        <v>11</v>
      </c>
      <c r="L124" s="114"/>
    </row>
    <row r="125" spans="1:26" ht="12.75">
      <c r="A125" s="141">
        <v>2414</v>
      </c>
      <c r="B125" s="189" t="s">
        <v>28</v>
      </c>
      <c r="C125" s="143">
        <v>1.1000000000000001</v>
      </c>
      <c r="D125" s="144">
        <v>1000</v>
      </c>
      <c r="E125" s="145">
        <v>1.1000000000000001E-3</v>
      </c>
      <c r="F125" s="143">
        <v>8.9999999999999993E-3</v>
      </c>
      <c r="G125" s="144">
        <v>10</v>
      </c>
      <c r="H125" s="145">
        <v>8.9999999999999998E-4</v>
      </c>
      <c r="I125" s="143">
        <v>0.05</v>
      </c>
      <c r="J125" s="144" t="s">
        <v>10</v>
      </c>
      <c r="K125" s="145" t="s">
        <v>12</v>
      </c>
      <c r="L125" s="114"/>
    </row>
    <row r="126" spans="1:26" s="140" customFormat="1" ht="12.75">
      <c r="A126" s="141">
        <v>2415</v>
      </c>
      <c r="B126" s="181" t="s">
        <v>29</v>
      </c>
      <c r="C126" s="143">
        <v>24.8</v>
      </c>
      <c r="D126" s="144">
        <v>1000</v>
      </c>
      <c r="E126" s="145">
        <v>2.4799999999999999E-2</v>
      </c>
      <c r="F126" s="143">
        <v>0.09</v>
      </c>
      <c r="G126" s="144">
        <v>50</v>
      </c>
      <c r="H126" s="145">
        <v>1.8E-3</v>
      </c>
      <c r="I126" s="143">
        <v>0.05</v>
      </c>
      <c r="J126" s="144" t="s">
        <v>10</v>
      </c>
      <c r="K126" s="145" t="s">
        <v>13</v>
      </c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 spans="1:26" s="191" customFormat="1" ht="12.75">
      <c r="A127" s="141">
        <v>2416</v>
      </c>
      <c r="B127" s="181" t="s">
        <v>30</v>
      </c>
      <c r="C127" s="143">
        <v>36.5</v>
      </c>
      <c r="D127" s="144">
        <v>5000</v>
      </c>
      <c r="E127" s="145">
        <f>C127/D127</f>
        <v>7.3000000000000001E-3</v>
      </c>
      <c r="F127" s="143"/>
      <c r="G127" s="144"/>
      <c r="H127" s="145">
        <f>E127</f>
        <v>7.3000000000000001E-3</v>
      </c>
      <c r="I127" s="143">
        <v>1</v>
      </c>
      <c r="J127" s="144" t="s">
        <v>12</v>
      </c>
      <c r="K127" s="145" t="s">
        <v>12</v>
      </c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</row>
    <row r="128" spans="1:26" s="140" customFormat="1" ht="12.75">
      <c r="A128" s="141">
        <v>2417</v>
      </c>
      <c r="B128" s="181" t="s">
        <v>335</v>
      </c>
      <c r="C128" s="143">
        <v>15.4</v>
      </c>
      <c r="D128" s="144">
        <v>1000</v>
      </c>
      <c r="E128" s="145">
        <v>1.54E-2</v>
      </c>
      <c r="F128" s="143">
        <v>3.6</v>
      </c>
      <c r="G128" s="144">
        <v>50</v>
      </c>
      <c r="H128" s="145">
        <v>7.1999999999999995E-2</v>
      </c>
      <c r="I128" s="143">
        <v>0.05</v>
      </c>
      <c r="J128" s="144" t="s">
        <v>31</v>
      </c>
      <c r="K128" s="145" t="s">
        <v>31</v>
      </c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spans="1:26" ht="12.75">
      <c r="A129" s="141">
        <v>2418</v>
      </c>
      <c r="B129" s="192" t="s">
        <v>32</v>
      </c>
      <c r="C129" s="143">
        <v>1.4E-3</v>
      </c>
      <c r="D129" s="144">
        <v>1000</v>
      </c>
      <c r="E129" s="145">
        <f>C129/D129</f>
        <v>1.3999999999999999E-6</v>
      </c>
      <c r="F129" s="143">
        <v>6.8999999999999997E-4</v>
      </c>
      <c r="G129" s="144">
        <v>10</v>
      </c>
      <c r="H129" s="145">
        <f>F129/G129</f>
        <v>6.8999999999999997E-5</v>
      </c>
      <c r="I129" s="143">
        <v>0.5</v>
      </c>
      <c r="J129" s="144" t="s">
        <v>14</v>
      </c>
      <c r="K129" s="145" t="s">
        <v>12</v>
      </c>
      <c r="L129" s="114"/>
    </row>
    <row r="130" spans="1:26" s="140" customFormat="1" ht="12.75">
      <c r="A130" s="141">
        <v>2419</v>
      </c>
      <c r="B130" s="192" t="s">
        <v>33</v>
      </c>
      <c r="C130" s="143">
        <v>291</v>
      </c>
      <c r="D130" s="144">
        <v>1000</v>
      </c>
      <c r="E130" s="145">
        <v>0.29099999999999998</v>
      </c>
      <c r="F130" s="143">
        <v>9.43</v>
      </c>
      <c r="G130" s="144">
        <v>10</v>
      </c>
      <c r="H130" s="145">
        <v>0.94299999999999995</v>
      </c>
      <c r="I130" s="143">
        <v>0.05</v>
      </c>
      <c r="J130" s="144" t="s">
        <v>10</v>
      </c>
      <c r="K130" s="145" t="s">
        <v>12</v>
      </c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spans="1:26" s="140" customFormat="1" ht="12.75">
      <c r="A131" s="141">
        <v>2420</v>
      </c>
      <c r="B131" s="181" t="s">
        <v>189</v>
      </c>
      <c r="C131" s="164">
        <v>24.1</v>
      </c>
      <c r="D131" s="165">
        <v>1000</v>
      </c>
      <c r="E131" s="166">
        <f>C131/D131</f>
        <v>2.41E-2</v>
      </c>
      <c r="F131" s="143"/>
      <c r="G131" s="144"/>
      <c r="H131" s="166">
        <v>2.41E-2</v>
      </c>
      <c r="I131" s="167">
        <v>0.05</v>
      </c>
      <c r="J131" s="168" t="s">
        <v>10</v>
      </c>
      <c r="K131" s="145" t="s">
        <v>12</v>
      </c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spans="1:26" ht="12.75">
      <c r="A132" s="141">
        <v>2421</v>
      </c>
      <c r="B132" s="192" t="s">
        <v>190</v>
      </c>
      <c r="C132" s="143">
        <v>2.7E-2</v>
      </c>
      <c r="D132" s="144">
        <v>1000</v>
      </c>
      <c r="E132" s="145">
        <f>C132/D132</f>
        <v>2.6999999999999999E-5</v>
      </c>
      <c r="F132" s="143">
        <v>8.5000000000000006E-3</v>
      </c>
      <c r="G132" s="144">
        <v>20</v>
      </c>
      <c r="H132" s="145">
        <f>F132/G132</f>
        <v>4.2500000000000003E-4</v>
      </c>
      <c r="I132" s="143">
        <v>0.05</v>
      </c>
      <c r="J132" s="144" t="s">
        <v>10</v>
      </c>
      <c r="K132" s="145" t="s">
        <v>12</v>
      </c>
      <c r="L132" s="114"/>
    </row>
    <row r="133" spans="1:26" ht="13.5" thickBot="1">
      <c r="A133" s="141">
        <v>2422</v>
      </c>
      <c r="B133" s="183" t="s">
        <v>191</v>
      </c>
      <c r="C133" s="148">
        <v>100</v>
      </c>
      <c r="D133" s="149">
        <v>1000</v>
      </c>
      <c r="E133" s="150">
        <f>C133/D133</f>
        <v>0.1</v>
      </c>
      <c r="F133" s="148"/>
      <c r="G133" s="149"/>
      <c r="H133" s="150">
        <v>0.1</v>
      </c>
      <c r="I133" s="148">
        <v>0.05</v>
      </c>
      <c r="J133" s="149" t="s">
        <v>10</v>
      </c>
      <c r="K133" s="150" t="s">
        <v>12</v>
      </c>
      <c r="L133" s="114"/>
    </row>
    <row r="134" spans="1:26" ht="13.5" thickBot="1">
      <c r="A134" s="151"/>
      <c r="B134" s="185"/>
      <c r="C134" s="186"/>
      <c r="D134" s="187"/>
      <c r="E134" s="188"/>
      <c r="F134" s="154"/>
      <c r="G134" s="154"/>
      <c r="H134" s="188"/>
      <c r="I134" s="187"/>
      <c r="J134" s="186"/>
      <c r="K134" s="186"/>
      <c r="L134" s="114"/>
    </row>
    <row r="135" spans="1:26" ht="16.5" outlineLevel="1" thickBot="1">
      <c r="A135" s="155"/>
      <c r="B135" s="156" t="s">
        <v>336</v>
      </c>
      <c r="C135" s="158"/>
      <c r="D135" s="158"/>
      <c r="E135" s="158"/>
      <c r="F135" s="158"/>
      <c r="G135" s="158"/>
      <c r="H135" s="158"/>
      <c r="I135" s="158"/>
      <c r="J135" s="158"/>
      <c r="K135" s="173"/>
      <c r="L135" s="114"/>
    </row>
    <row r="136" spans="1:26" ht="12.75">
      <c r="A136" s="135">
        <v>2501</v>
      </c>
      <c r="B136" s="136" t="s">
        <v>337</v>
      </c>
      <c r="C136" s="160">
        <v>250</v>
      </c>
      <c r="D136" s="161">
        <v>1000</v>
      </c>
      <c r="E136" s="162">
        <f>C136/D136</f>
        <v>0.25</v>
      </c>
      <c r="F136" s="160"/>
      <c r="G136" s="161"/>
      <c r="H136" s="162">
        <f>E136</f>
        <v>0.25</v>
      </c>
      <c r="I136" s="160">
        <v>1</v>
      </c>
      <c r="J136" s="161" t="s">
        <v>21</v>
      </c>
      <c r="K136" s="162" t="s">
        <v>11</v>
      </c>
      <c r="L136" s="114"/>
    </row>
    <row r="137" spans="1:26" ht="12.75">
      <c r="A137" s="141">
        <v>2502</v>
      </c>
      <c r="B137" s="142" t="s">
        <v>338</v>
      </c>
      <c r="C137" s="143">
        <v>100</v>
      </c>
      <c r="D137" s="144">
        <v>1000</v>
      </c>
      <c r="E137" s="145">
        <v>0.1</v>
      </c>
      <c r="F137" s="143">
        <v>100</v>
      </c>
      <c r="G137" s="144">
        <v>10</v>
      </c>
      <c r="H137" s="145">
        <v>10</v>
      </c>
      <c r="I137" s="143">
        <v>1</v>
      </c>
      <c r="J137" s="144" t="s">
        <v>21</v>
      </c>
      <c r="K137" s="145" t="s">
        <v>12</v>
      </c>
      <c r="L137" s="114"/>
    </row>
    <row r="138" spans="1:26" ht="12.75">
      <c r="A138" s="141">
        <v>2503</v>
      </c>
      <c r="B138" s="142" t="s">
        <v>339</v>
      </c>
      <c r="C138" s="143">
        <v>885</v>
      </c>
      <c r="D138" s="144">
        <v>5000</v>
      </c>
      <c r="E138" s="145">
        <v>0.17699999999999999</v>
      </c>
      <c r="F138" s="143"/>
      <c r="G138" s="144"/>
      <c r="H138" s="145">
        <v>0.17699999999999999</v>
      </c>
      <c r="I138" s="143">
        <v>0.05</v>
      </c>
      <c r="J138" s="144" t="s">
        <v>10</v>
      </c>
      <c r="K138" s="145" t="s">
        <v>13</v>
      </c>
      <c r="L138" s="114"/>
    </row>
    <row r="139" spans="1:26" ht="12.75">
      <c r="A139" s="141">
        <v>2504</v>
      </c>
      <c r="B139" s="142" t="s">
        <v>34</v>
      </c>
      <c r="C139" s="143">
        <v>160</v>
      </c>
      <c r="D139" s="144">
        <v>1000</v>
      </c>
      <c r="E139" s="145">
        <f>C139/D139</f>
        <v>0.16</v>
      </c>
      <c r="F139" s="143"/>
      <c r="G139" s="144"/>
      <c r="H139" s="145">
        <f>E139</f>
        <v>0.16</v>
      </c>
      <c r="I139" s="143">
        <v>0.05</v>
      </c>
      <c r="J139" s="144" t="s">
        <v>31</v>
      </c>
      <c r="K139" s="145" t="s">
        <v>31</v>
      </c>
      <c r="L139" s="114"/>
    </row>
    <row r="140" spans="1:26" ht="12.75">
      <c r="A140" s="141">
        <v>2505</v>
      </c>
      <c r="B140" s="142" t="s">
        <v>340</v>
      </c>
      <c r="C140" s="143">
        <v>100</v>
      </c>
      <c r="D140" s="144">
        <v>1000</v>
      </c>
      <c r="E140" s="145">
        <f>C140/D140</f>
        <v>0.1</v>
      </c>
      <c r="F140" s="143">
        <v>100</v>
      </c>
      <c r="G140" s="144">
        <v>50</v>
      </c>
      <c r="H140" s="145">
        <f t="shared" ref="H140:H147" si="15">F140/G140</f>
        <v>2</v>
      </c>
      <c r="I140" s="143">
        <v>1</v>
      </c>
      <c r="J140" s="144" t="s">
        <v>31</v>
      </c>
      <c r="K140" s="145" t="s">
        <v>31</v>
      </c>
      <c r="L140" s="114"/>
    </row>
    <row r="141" spans="1:26" ht="12.75" outlineLevel="1">
      <c r="A141" s="141">
        <v>2506</v>
      </c>
      <c r="B141" s="142" t="s">
        <v>35</v>
      </c>
      <c r="C141" s="143">
        <v>825</v>
      </c>
      <c r="D141" s="144">
        <v>1000</v>
      </c>
      <c r="E141" s="145">
        <f t="shared" ref="E141:E143" si="16">C141/D141</f>
        <v>0.82499999999999996</v>
      </c>
      <c r="F141" s="143">
        <v>80</v>
      </c>
      <c r="G141" s="144">
        <v>50</v>
      </c>
      <c r="H141" s="145">
        <f t="shared" si="15"/>
        <v>1.6</v>
      </c>
      <c r="I141" s="143">
        <v>0.05</v>
      </c>
      <c r="J141" s="144" t="s">
        <v>10</v>
      </c>
      <c r="K141" s="145" t="s">
        <v>13</v>
      </c>
      <c r="L141" s="114"/>
    </row>
    <row r="142" spans="1:26" ht="12.75">
      <c r="A142" s="141">
        <v>2507</v>
      </c>
      <c r="B142" s="142" t="s">
        <v>192</v>
      </c>
      <c r="C142" s="143">
        <v>40</v>
      </c>
      <c r="D142" s="144">
        <v>1000</v>
      </c>
      <c r="E142" s="145">
        <f>C142/D142</f>
        <v>0.04</v>
      </c>
      <c r="F142" s="143">
        <v>12</v>
      </c>
      <c r="G142" s="144">
        <v>10</v>
      </c>
      <c r="H142" s="145">
        <f t="shared" si="15"/>
        <v>1.2</v>
      </c>
      <c r="I142" s="143">
        <v>1</v>
      </c>
      <c r="J142" s="144" t="s">
        <v>21</v>
      </c>
      <c r="K142" s="145" t="s">
        <v>11</v>
      </c>
      <c r="L142" s="114"/>
    </row>
    <row r="143" spans="1:26" s="114" customFormat="1" ht="12.75">
      <c r="A143" s="141">
        <v>2508</v>
      </c>
      <c r="B143" s="142" t="s">
        <v>193</v>
      </c>
      <c r="C143" s="143">
        <v>100</v>
      </c>
      <c r="D143" s="144">
        <v>1000</v>
      </c>
      <c r="E143" s="145">
        <f t="shared" si="16"/>
        <v>0.1</v>
      </c>
      <c r="F143" s="143">
        <v>5.8</v>
      </c>
      <c r="G143" s="144">
        <v>10</v>
      </c>
      <c r="H143" s="145">
        <f t="shared" si="15"/>
        <v>0.57999999999999996</v>
      </c>
      <c r="I143" s="143">
        <v>1</v>
      </c>
      <c r="J143" s="144" t="s">
        <v>21</v>
      </c>
      <c r="K143" s="145" t="s">
        <v>11</v>
      </c>
    </row>
    <row r="144" spans="1:26" ht="12.75">
      <c r="A144" s="141">
        <v>2509</v>
      </c>
      <c r="B144" s="142" t="s">
        <v>36</v>
      </c>
      <c r="C144" s="143">
        <v>494</v>
      </c>
      <c r="D144" s="144">
        <v>1000</v>
      </c>
      <c r="E144" s="145">
        <f>C144/D144</f>
        <v>0.49399999999999999</v>
      </c>
      <c r="F144" s="143">
        <v>64</v>
      </c>
      <c r="G144" s="144">
        <v>50</v>
      </c>
      <c r="H144" s="145">
        <f t="shared" si="15"/>
        <v>1.28</v>
      </c>
      <c r="I144" s="143">
        <v>0.05</v>
      </c>
      <c r="J144" s="144" t="s">
        <v>10</v>
      </c>
      <c r="K144" s="145" t="s">
        <v>11</v>
      </c>
      <c r="L144" s="114"/>
    </row>
    <row r="145" spans="1:26" ht="12.75" outlineLevel="1">
      <c r="A145" s="141">
        <v>2510</v>
      </c>
      <c r="B145" s="193" t="s">
        <v>194</v>
      </c>
      <c r="C145" s="143">
        <v>100</v>
      </c>
      <c r="D145" s="144">
        <v>1000</v>
      </c>
      <c r="E145" s="145">
        <f>C145/D145</f>
        <v>0.1</v>
      </c>
      <c r="F145" s="143">
        <v>100</v>
      </c>
      <c r="G145" s="144">
        <v>10</v>
      </c>
      <c r="H145" s="145">
        <f t="shared" si="15"/>
        <v>10</v>
      </c>
      <c r="I145" s="143">
        <v>0.05</v>
      </c>
      <c r="J145" s="144" t="s">
        <v>10</v>
      </c>
      <c r="K145" s="145" t="s">
        <v>13</v>
      </c>
      <c r="L145" s="114"/>
    </row>
    <row r="146" spans="1:26" s="140" customFormat="1" ht="12.75">
      <c r="A146" s="141">
        <v>2511</v>
      </c>
      <c r="B146" s="142" t="s">
        <v>37</v>
      </c>
      <c r="C146" s="143">
        <v>121</v>
      </c>
      <c r="D146" s="144">
        <v>1000</v>
      </c>
      <c r="E146" s="145">
        <f>C146/D146</f>
        <v>0.121</v>
      </c>
      <c r="F146" s="143">
        <v>22</v>
      </c>
      <c r="G146" s="144">
        <v>50</v>
      </c>
      <c r="H146" s="145">
        <f t="shared" si="15"/>
        <v>0.44</v>
      </c>
      <c r="I146" s="143">
        <v>0.5</v>
      </c>
      <c r="J146" s="144" t="s">
        <v>14</v>
      </c>
      <c r="K146" s="145" t="s">
        <v>11</v>
      </c>
    </row>
    <row r="147" spans="1:26" ht="12.75">
      <c r="A147" s="141">
        <v>2512</v>
      </c>
      <c r="B147" s="142" t="s">
        <v>195</v>
      </c>
      <c r="C147" s="143">
        <v>650</v>
      </c>
      <c r="D147" s="144">
        <v>1000</v>
      </c>
      <c r="E147" s="145">
        <f>C147/D147</f>
        <v>0.65</v>
      </c>
      <c r="F147" s="143">
        <v>25</v>
      </c>
      <c r="G147" s="144">
        <v>50</v>
      </c>
      <c r="H147" s="145">
        <f t="shared" si="15"/>
        <v>0.5</v>
      </c>
      <c r="I147" s="143">
        <v>1</v>
      </c>
      <c r="J147" s="144" t="s">
        <v>21</v>
      </c>
      <c r="K147" s="145" t="s">
        <v>11</v>
      </c>
      <c r="L147" s="114"/>
    </row>
    <row r="148" spans="1:26" ht="12.75">
      <c r="A148" s="141">
        <v>2513</v>
      </c>
      <c r="B148" s="142" t="s">
        <v>38</v>
      </c>
      <c r="C148" s="143">
        <v>5.5</v>
      </c>
      <c r="D148" s="144">
        <v>1000</v>
      </c>
      <c r="E148" s="145">
        <v>5.4999999999999997E-3</v>
      </c>
      <c r="F148" s="143">
        <v>0.66</v>
      </c>
      <c r="G148" s="144">
        <v>10</v>
      </c>
      <c r="H148" s="145">
        <v>6.6000000000000003E-2</v>
      </c>
      <c r="I148" s="143">
        <v>0.05</v>
      </c>
      <c r="J148" s="144" t="s">
        <v>10</v>
      </c>
      <c r="K148" s="145" t="s">
        <v>11</v>
      </c>
      <c r="L148" s="114"/>
    </row>
    <row r="149" spans="1:26" s="140" customFormat="1" ht="12.75">
      <c r="A149" s="141">
        <v>2514</v>
      </c>
      <c r="B149" s="142" t="s">
        <v>196</v>
      </c>
      <c r="C149" s="143">
        <v>1000</v>
      </c>
      <c r="D149" s="144">
        <v>1000</v>
      </c>
      <c r="E149" s="145">
        <f>C149/D149</f>
        <v>1</v>
      </c>
      <c r="F149" s="143">
        <v>423</v>
      </c>
      <c r="G149" s="144">
        <v>10</v>
      </c>
      <c r="H149" s="145">
        <f>F149/G149</f>
        <v>42.3</v>
      </c>
      <c r="I149" s="143">
        <v>0.5</v>
      </c>
      <c r="J149" s="144" t="s">
        <v>14</v>
      </c>
      <c r="K149" s="145" t="s">
        <v>11</v>
      </c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1:26" ht="12.75">
      <c r="A150" s="141">
        <v>2515</v>
      </c>
      <c r="B150" s="142" t="s">
        <v>39</v>
      </c>
      <c r="C150" s="143">
        <v>100</v>
      </c>
      <c r="D150" s="144">
        <v>1000</v>
      </c>
      <c r="E150" s="145">
        <f t="shared" ref="E150:E153" si="17">C150/D150</f>
        <v>0.1</v>
      </c>
      <c r="F150" s="143"/>
      <c r="G150" s="144"/>
      <c r="H150" s="145">
        <f t="shared" ref="H150:H153" si="18">E150</f>
        <v>0.1</v>
      </c>
      <c r="I150" s="143">
        <v>1</v>
      </c>
      <c r="J150" s="144" t="s">
        <v>31</v>
      </c>
      <c r="K150" s="145" t="s">
        <v>31</v>
      </c>
      <c r="L150" s="114"/>
    </row>
    <row r="151" spans="1:26" ht="12.75">
      <c r="A151" s="141">
        <v>2516</v>
      </c>
      <c r="B151" s="142" t="s">
        <v>40</v>
      </c>
      <c r="C151" s="143">
        <v>250</v>
      </c>
      <c r="D151" s="144">
        <v>1000</v>
      </c>
      <c r="E151" s="145">
        <f t="shared" si="17"/>
        <v>0.25</v>
      </c>
      <c r="F151" s="143"/>
      <c r="G151" s="144"/>
      <c r="H151" s="145">
        <f t="shared" si="18"/>
        <v>0.25</v>
      </c>
      <c r="I151" s="143">
        <v>0.05</v>
      </c>
      <c r="J151" s="144" t="s">
        <v>31</v>
      </c>
      <c r="K151" s="194" t="s">
        <v>31</v>
      </c>
      <c r="L151" s="114"/>
    </row>
    <row r="152" spans="1:26" ht="12.75" outlineLevel="1">
      <c r="A152" s="141">
        <v>2517</v>
      </c>
      <c r="B152" s="195" t="s">
        <v>197</v>
      </c>
      <c r="C152" s="143">
        <v>100</v>
      </c>
      <c r="D152" s="144">
        <v>1000</v>
      </c>
      <c r="E152" s="145">
        <f t="shared" si="17"/>
        <v>0.1</v>
      </c>
      <c r="F152" s="143"/>
      <c r="G152" s="144"/>
      <c r="H152" s="145">
        <f t="shared" si="18"/>
        <v>0.1</v>
      </c>
      <c r="I152" s="143">
        <v>0.05</v>
      </c>
      <c r="J152" s="144" t="s">
        <v>10</v>
      </c>
      <c r="K152" s="145" t="s">
        <v>13</v>
      </c>
      <c r="L152" s="114"/>
    </row>
    <row r="153" spans="1:26" ht="12.75">
      <c r="A153" s="141">
        <v>2518</v>
      </c>
      <c r="B153" s="195" t="s">
        <v>198</v>
      </c>
      <c r="C153" s="143">
        <v>100</v>
      </c>
      <c r="D153" s="144">
        <v>1000</v>
      </c>
      <c r="E153" s="145">
        <f t="shared" si="17"/>
        <v>0.1</v>
      </c>
      <c r="F153" s="143"/>
      <c r="G153" s="144"/>
      <c r="H153" s="145">
        <f t="shared" si="18"/>
        <v>0.1</v>
      </c>
      <c r="I153" s="143">
        <v>0.05</v>
      </c>
      <c r="J153" s="144" t="s">
        <v>10</v>
      </c>
      <c r="K153" s="145" t="s">
        <v>13</v>
      </c>
      <c r="L153" s="196"/>
    </row>
    <row r="154" spans="1:26" ht="12.75">
      <c r="A154" s="141">
        <v>2519</v>
      </c>
      <c r="B154" s="197" t="s">
        <v>199</v>
      </c>
      <c r="C154" s="143">
        <v>3.6</v>
      </c>
      <c r="D154" s="144">
        <v>1000</v>
      </c>
      <c r="E154" s="145">
        <v>3.5999999999999999E-3</v>
      </c>
      <c r="F154" s="143">
        <v>0.47</v>
      </c>
      <c r="G154" s="144">
        <v>10</v>
      </c>
      <c r="H154" s="145">
        <v>4.7E-2</v>
      </c>
      <c r="I154" s="143">
        <v>0.05</v>
      </c>
      <c r="J154" s="144" t="s">
        <v>10</v>
      </c>
      <c r="K154" s="145" t="s">
        <v>12</v>
      </c>
      <c r="L154" s="196"/>
    </row>
    <row r="155" spans="1:26" s="119" customFormat="1" ht="12.75">
      <c r="A155" s="141">
        <v>2520</v>
      </c>
      <c r="B155" s="197" t="s">
        <v>341</v>
      </c>
      <c r="C155" s="143">
        <v>100</v>
      </c>
      <c r="D155" s="144">
        <v>1000</v>
      </c>
      <c r="E155" s="145">
        <v>0.1</v>
      </c>
      <c r="F155" s="143">
        <v>100</v>
      </c>
      <c r="G155" s="144">
        <v>50</v>
      </c>
      <c r="H155" s="145">
        <v>2</v>
      </c>
      <c r="I155" s="143">
        <v>0.05</v>
      </c>
      <c r="J155" s="144" t="s">
        <v>10</v>
      </c>
      <c r="K155" s="145" t="s">
        <v>13</v>
      </c>
      <c r="L155" s="198"/>
    </row>
    <row r="156" spans="1:26" ht="12.75" outlineLevel="1">
      <c r="A156" s="141">
        <v>2521</v>
      </c>
      <c r="B156" s="199" t="s">
        <v>342</v>
      </c>
      <c r="C156" s="143">
        <v>21</v>
      </c>
      <c r="D156" s="144">
        <v>10000</v>
      </c>
      <c r="E156" s="145">
        <f>C156/D156</f>
        <v>2.0999999999999999E-3</v>
      </c>
      <c r="F156" s="143"/>
      <c r="G156" s="144"/>
      <c r="H156" s="145">
        <f>+E156</f>
        <v>2.0999999999999999E-3</v>
      </c>
      <c r="I156" s="143">
        <v>0.05</v>
      </c>
      <c r="J156" s="144" t="s">
        <v>10</v>
      </c>
      <c r="K156" s="145" t="s">
        <v>13</v>
      </c>
      <c r="L156" s="196"/>
    </row>
    <row r="157" spans="1:26" ht="12.75">
      <c r="A157" s="141">
        <v>2522</v>
      </c>
      <c r="B157" s="199" t="s">
        <v>200</v>
      </c>
      <c r="C157" s="143">
        <v>100</v>
      </c>
      <c r="D157" s="144">
        <v>1000</v>
      </c>
      <c r="E157" s="145">
        <f>C157/D157</f>
        <v>0.1</v>
      </c>
      <c r="F157" s="143"/>
      <c r="G157" s="144"/>
      <c r="H157" s="145">
        <f t="shared" ref="H157:H160" si="19">E157</f>
        <v>0.1</v>
      </c>
      <c r="I157" s="143">
        <v>0.05</v>
      </c>
      <c r="J157" s="144" t="s">
        <v>10</v>
      </c>
      <c r="K157" s="145" t="s">
        <v>12</v>
      </c>
      <c r="L157" s="196"/>
    </row>
    <row r="158" spans="1:26" ht="12.75">
      <c r="A158" s="141">
        <v>2523</v>
      </c>
      <c r="B158" s="142" t="s">
        <v>201</v>
      </c>
      <c r="C158" s="143">
        <v>207</v>
      </c>
      <c r="D158" s="144">
        <v>1000</v>
      </c>
      <c r="E158" s="145">
        <f>C158/D158</f>
        <v>0.20699999999999999</v>
      </c>
      <c r="F158" s="143"/>
      <c r="G158" s="144"/>
      <c r="H158" s="145">
        <f t="shared" si="19"/>
        <v>0.20699999999999999</v>
      </c>
      <c r="I158" s="143">
        <v>1</v>
      </c>
      <c r="J158" s="144" t="s">
        <v>31</v>
      </c>
      <c r="K158" s="145" t="s">
        <v>31</v>
      </c>
      <c r="L158" s="114"/>
    </row>
    <row r="159" spans="1:26" ht="12.75">
      <c r="A159" s="141">
        <v>2524</v>
      </c>
      <c r="B159" s="142" t="s">
        <v>41</v>
      </c>
      <c r="C159" s="143">
        <v>410</v>
      </c>
      <c r="D159" s="144">
        <v>1000</v>
      </c>
      <c r="E159" s="145">
        <f t="shared" ref="E159:E160" si="20">C159/D159</f>
        <v>0.41</v>
      </c>
      <c r="F159" s="143"/>
      <c r="G159" s="144"/>
      <c r="H159" s="145">
        <f t="shared" si="19"/>
        <v>0.41</v>
      </c>
      <c r="I159" s="143">
        <v>0.05</v>
      </c>
      <c r="J159" s="144" t="s">
        <v>10</v>
      </c>
      <c r="K159" s="145" t="s">
        <v>11</v>
      </c>
      <c r="L159" s="114"/>
    </row>
    <row r="160" spans="1:26" ht="12.75">
      <c r="A160" s="141">
        <v>2525</v>
      </c>
      <c r="B160" s="142" t="s">
        <v>42</v>
      </c>
      <c r="C160" s="143">
        <v>14</v>
      </c>
      <c r="D160" s="144">
        <v>1000</v>
      </c>
      <c r="E160" s="145">
        <f t="shared" si="20"/>
        <v>1.4E-2</v>
      </c>
      <c r="F160" s="143"/>
      <c r="G160" s="144"/>
      <c r="H160" s="145">
        <f t="shared" si="19"/>
        <v>1.4E-2</v>
      </c>
      <c r="I160" s="143">
        <v>1</v>
      </c>
      <c r="J160" s="144" t="s">
        <v>31</v>
      </c>
      <c r="K160" s="145" t="s">
        <v>31</v>
      </c>
      <c r="L160" s="114"/>
    </row>
    <row r="161" spans="1:26" ht="12.75">
      <c r="A161" s="141">
        <v>2526</v>
      </c>
      <c r="B161" s="142" t="s">
        <v>202</v>
      </c>
      <c r="C161" s="143">
        <v>4.9000000000000004</v>
      </c>
      <c r="D161" s="144">
        <v>1000</v>
      </c>
      <c r="E161" s="145">
        <f>C161/D161</f>
        <v>4.9000000000000007E-3</v>
      </c>
      <c r="F161" s="143">
        <v>0.7</v>
      </c>
      <c r="G161" s="144">
        <v>50</v>
      </c>
      <c r="H161" s="145">
        <f>F161/G161</f>
        <v>1.3999999999999999E-2</v>
      </c>
      <c r="I161" s="143">
        <v>0.01</v>
      </c>
      <c r="J161" s="144" t="s">
        <v>31</v>
      </c>
      <c r="K161" s="145" t="s">
        <v>31</v>
      </c>
    </row>
    <row r="162" spans="1:26" s="114" customFormat="1" ht="12.75">
      <c r="A162" s="141">
        <v>2527</v>
      </c>
      <c r="B162" s="142" t="s">
        <v>203</v>
      </c>
      <c r="C162" s="143">
        <v>2.4</v>
      </c>
      <c r="D162" s="144">
        <v>1000</v>
      </c>
      <c r="E162" s="145">
        <f>C162/D162</f>
        <v>2.3999999999999998E-3</v>
      </c>
      <c r="F162" s="143">
        <v>0.22</v>
      </c>
      <c r="G162" s="144">
        <v>50</v>
      </c>
      <c r="H162" s="145">
        <f>F162/G162</f>
        <v>4.4000000000000003E-3</v>
      </c>
      <c r="I162" s="143">
        <v>0.01</v>
      </c>
      <c r="J162" s="144" t="s">
        <v>31</v>
      </c>
      <c r="K162" s="145" t="s">
        <v>31</v>
      </c>
    </row>
    <row r="163" spans="1:26" s="140" customFormat="1" ht="12.75">
      <c r="A163" s="141">
        <v>2528</v>
      </c>
      <c r="B163" s="142" t="s">
        <v>43</v>
      </c>
      <c r="C163" s="143">
        <v>250</v>
      </c>
      <c r="D163" s="144">
        <v>1000</v>
      </c>
      <c r="E163" s="145">
        <f>C163/D163</f>
        <v>0.25</v>
      </c>
      <c r="F163" s="143">
        <v>500</v>
      </c>
      <c r="G163" s="144">
        <v>50</v>
      </c>
      <c r="H163" s="145">
        <v>10</v>
      </c>
      <c r="I163" s="143">
        <v>0.05</v>
      </c>
      <c r="J163" s="144" t="s">
        <v>10</v>
      </c>
      <c r="K163" s="145" t="s">
        <v>13</v>
      </c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spans="1:26" s="114" customFormat="1" ht="12.75">
      <c r="A164" s="141">
        <v>2529</v>
      </c>
      <c r="B164" s="142" t="s">
        <v>273</v>
      </c>
      <c r="C164" s="143">
        <v>1000</v>
      </c>
      <c r="D164" s="144">
        <v>1000</v>
      </c>
      <c r="E164" s="145">
        <f>C164/D164</f>
        <v>1</v>
      </c>
      <c r="F164" s="143"/>
      <c r="G164" s="144"/>
      <c r="H164" s="145">
        <f>E164</f>
        <v>1</v>
      </c>
      <c r="I164" s="143">
        <v>0.05</v>
      </c>
      <c r="J164" s="144" t="s">
        <v>10</v>
      </c>
      <c r="K164" s="145" t="s">
        <v>13</v>
      </c>
    </row>
    <row r="165" spans="1:26" s="114" customFormat="1" ht="12.75">
      <c r="A165" s="141">
        <v>2530</v>
      </c>
      <c r="B165" s="200" t="s">
        <v>343</v>
      </c>
      <c r="C165" s="201">
        <v>100</v>
      </c>
      <c r="D165" s="202">
        <v>1000</v>
      </c>
      <c r="E165" s="203">
        <v>0.1</v>
      </c>
      <c r="F165" s="201">
        <v>100</v>
      </c>
      <c r="G165" s="202">
        <v>50</v>
      </c>
      <c r="H165" s="203">
        <v>2</v>
      </c>
      <c r="I165" s="201">
        <v>0.05</v>
      </c>
      <c r="J165" s="202" t="s">
        <v>10</v>
      </c>
      <c r="K165" s="145" t="s">
        <v>13</v>
      </c>
    </row>
    <row r="166" spans="1:26" s="114" customFormat="1" ht="12.75">
      <c r="A166" s="141">
        <v>2531</v>
      </c>
      <c r="B166" s="142" t="s">
        <v>44</v>
      </c>
      <c r="C166" s="143">
        <v>90</v>
      </c>
      <c r="D166" s="144">
        <v>1000</v>
      </c>
      <c r="E166" s="145">
        <f>C166/D166</f>
        <v>0.09</v>
      </c>
      <c r="F166" s="143">
        <v>0.78</v>
      </c>
      <c r="G166" s="144">
        <v>50</v>
      </c>
      <c r="H166" s="204">
        <f>F166/G166</f>
        <v>1.5600000000000001E-2</v>
      </c>
      <c r="I166" s="143">
        <v>0.05</v>
      </c>
      <c r="J166" s="144" t="s">
        <v>10</v>
      </c>
      <c r="K166" s="145" t="s">
        <v>13</v>
      </c>
    </row>
    <row r="167" spans="1:26" s="114" customFormat="1" ht="12.75" outlineLevel="1">
      <c r="A167" s="141">
        <v>2532</v>
      </c>
      <c r="B167" s="142" t="s">
        <v>45</v>
      </c>
      <c r="C167" s="143">
        <v>1000</v>
      </c>
      <c r="D167" s="144">
        <v>1000</v>
      </c>
      <c r="E167" s="145">
        <f>C167/D167</f>
        <v>1</v>
      </c>
      <c r="F167" s="143"/>
      <c r="G167" s="144"/>
      <c r="H167" s="145">
        <f>E167</f>
        <v>1</v>
      </c>
      <c r="I167" s="143">
        <v>0.5</v>
      </c>
      <c r="J167" s="144" t="s">
        <v>14</v>
      </c>
      <c r="K167" s="145" t="s">
        <v>11</v>
      </c>
    </row>
    <row r="168" spans="1:26" s="114" customFormat="1" ht="12.75" outlineLevel="1">
      <c r="A168" s="141">
        <v>2533</v>
      </c>
      <c r="B168" s="142" t="s">
        <v>46</v>
      </c>
      <c r="C168" s="143">
        <v>250</v>
      </c>
      <c r="D168" s="144">
        <v>5000</v>
      </c>
      <c r="E168" s="145">
        <f>C168/D168</f>
        <v>0.05</v>
      </c>
      <c r="F168" s="143"/>
      <c r="G168" s="144"/>
      <c r="H168" s="145">
        <f>E168</f>
        <v>0.05</v>
      </c>
      <c r="I168" s="143">
        <v>0.5</v>
      </c>
      <c r="J168" s="144" t="s">
        <v>14</v>
      </c>
      <c r="K168" s="145" t="s">
        <v>11</v>
      </c>
    </row>
    <row r="169" spans="1:26" s="114" customFormat="1" ht="12.75" outlineLevel="1">
      <c r="A169" s="141">
        <v>2534</v>
      </c>
      <c r="B169" s="142" t="s">
        <v>47</v>
      </c>
      <c r="C169" s="143">
        <v>1000</v>
      </c>
      <c r="D169" s="144">
        <v>1000</v>
      </c>
      <c r="E169" s="145">
        <f t="shared" ref="E169:E177" si="21">C169/D169</f>
        <v>1</v>
      </c>
      <c r="F169" s="143">
        <v>100</v>
      </c>
      <c r="G169" s="144">
        <v>100</v>
      </c>
      <c r="H169" s="145">
        <f>F169/G169</f>
        <v>1</v>
      </c>
      <c r="I169" s="143">
        <v>0.05</v>
      </c>
      <c r="J169" s="144" t="s">
        <v>31</v>
      </c>
      <c r="K169" s="145" t="s">
        <v>31</v>
      </c>
    </row>
    <row r="170" spans="1:26" s="114" customFormat="1" ht="12.75" outlineLevel="1">
      <c r="A170" s="141">
        <v>2535</v>
      </c>
      <c r="B170" s="142" t="s">
        <v>344</v>
      </c>
      <c r="C170" s="143">
        <v>1000</v>
      </c>
      <c r="D170" s="144">
        <v>1000</v>
      </c>
      <c r="E170" s="145">
        <f t="shared" si="21"/>
        <v>1</v>
      </c>
      <c r="F170" s="143">
        <v>100</v>
      </c>
      <c r="G170" s="144">
        <v>100</v>
      </c>
      <c r="H170" s="145">
        <f>F170/G170</f>
        <v>1</v>
      </c>
      <c r="I170" s="143">
        <v>1</v>
      </c>
      <c r="J170" s="144" t="s">
        <v>31</v>
      </c>
      <c r="K170" s="145" t="s">
        <v>31</v>
      </c>
    </row>
    <row r="171" spans="1:26" ht="12.75" outlineLevel="1">
      <c r="A171" s="141">
        <v>2536</v>
      </c>
      <c r="B171" s="142" t="s">
        <v>48</v>
      </c>
      <c r="C171" s="143">
        <v>9100</v>
      </c>
      <c r="D171" s="144">
        <v>5000</v>
      </c>
      <c r="E171" s="145">
        <f t="shared" si="21"/>
        <v>1.82</v>
      </c>
      <c r="F171" s="143"/>
      <c r="G171" s="144"/>
      <c r="H171" s="145">
        <f>E171</f>
        <v>1.82</v>
      </c>
      <c r="I171" s="143">
        <v>0.5</v>
      </c>
      <c r="J171" s="144" t="s">
        <v>14</v>
      </c>
      <c r="K171" s="145" t="s">
        <v>12</v>
      </c>
      <c r="L171" s="114"/>
    </row>
    <row r="172" spans="1:26" ht="12.75" outlineLevel="1">
      <c r="A172" s="141">
        <v>2537</v>
      </c>
      <c r="B172" s="142" t="s">
        <v>345</v>
      </c>
      <c r="C172" s="143">
        <v>100</v>
      </c>
      <c r="D172" s="144">
        <v>1000</v>
      </c>
      <c r="E172" s="145">
        <f t="shared" si="21"/>
        <v>0.1</v>
      </c>
      <c r="F172" s="143"/>
      <c r="G172" s="144"/>
      <c r="H172" s="145">
        <f>E172</f>
        <v>0.1</v>
      </c>
      <c r="I172" s="143">
        <v>1</v>
      </c>
      <c r="J172" s="144" t="s">
        <v>31</v>
      </c>
      <c r="K172" s="145" t="s">
        <v>31</v>
      </c>
      <c r="L172" s="114"/>
    </row>
    <row r="173" spans="1:26" ht="12.75" outlineLevel="1">
      <c r="A173" s="141">
        <v>2538</v>
      </c>
      <c r="B173" s="142" t="s">
        <v>204</v>
      </c>
      <c r="C173" s="143">
        <v>1000</v>
      </c>
      <c r="D173" s="144">
        <v>10000</v>
      </c>
      <c r="E173" s="145">
        <f t="shared" si="21"/>
        <v>0.1</v>
      </c>
      <c r="F173" s="143"/>
      <c r="G173" s="144"/>
      <c r="H173" s="145">
        <f t="shared" ref="H173:H177" si="22">E173</f>
        <v>0.1</v>
      </c>
      <c r="I173" s="143">
        <v>1</v>
      </c>
      <c r="J173" s="144" t="s">
        <v>21</v>
      </c>
      <c r="K173" s="145" t="s">
        <v>11</v>
      </c>
      <c r="L173" s="114"/>
    </row>
    <row r="174" spans="1:26" ht="12.75" outlineLevel="1">
      <c r="A174" s="141">
        <v>2539</v>
      </c>
      <c r="B174" s="142" t="s">
        <v>205</v>
      </c>
      <c r="C174" s="143">
        <v>1000</v>
      </c>
      <c r="D174" s="144">
        <v>10000</v>
      </c>
      <c r="E174" s="145">
        <f t="shared" si="21"/>
        <v>0.1</v>
      </c>
      <c r="F174" s="143"/>
      <c r="G174" s="144"/>
      <c r="H174" s="145">
        <f t="shared" si="22"/>
        <v>0.1</v>
      </c>
      <c r="I174" s="143">
        <v>0.05</v>
      </c>
      <c r="J174" s="144" t="s">
        <v>10</v>
      </c>
      <c r="K174" s="145" t="s">
        <v>13</v>
      </c>
      <c r="L174" s="114"/>
    </row>
    <row r="175" spans="1:26" ht="12.75" outlineLevel="1">
      <c r="A175" s="141">
        <v>2540</v>
      </c>
      <c r="B175" s="142" t="s">
        <v>49</v>
      </c>
      <c r="C175" s="143">
        <v>450</v>
      </c>
      <c r="D175" s="144">
        <v>1000</v>
      </c>
      <c r="E175" s="145">
        <f t="shared" si="21"/>
        <v>0.45</v>
      </c>
      <c r="F175" s="143"/>
      <c r="G175" s="144"/>
      <c r="H175" s="145">
        <f t="shared" si="22"/>
        <v>0.45</v>
      </c>
      <c r="I175" s="143">
        <v>0.05</v>
      </c>
      <c r="J175" s="144" t="s">
        <v>10</v>
      </c>
      <c r="K175" s="145" t="s">
        <v>12</v>
      </c>
      <c r="L175" s="114"/>
    </row>
    <row r="176" spans="1:26" s="114" customFormat="1" ht="12.75" outlineLevel="1">
      <c r="A176" s="141">
        <v>2541</v>
      </c>
      <c r="B176" s="199" t="s">
        <v>346</v>
      </c>
      <c r="C176" s="143">
        <v>230</v>
      </c>
      <c r="D176" s="144">
        <v>1000</v>
      </c>
      <c r="E176" s="145">
        <f>C176/D176</f>
        <v>0.23</v>
      </c>
      <c r="F176" s="143">
        <v>31</v>
      </c>
      <c r="G176" s="144">
        <v>100</v>
      </c>
      <c r="H176" s="145">
        <f>+F176/G176</f>
        <v>0.31</v>
      </c>
      <c r="I176" s="143">
        <v>0.15</v>
      </c>
      <c r="J176" s="144" t="s">
        <v>10</v>
      </c>
      <c r="K176" s="145" t="s">
        <v>11</v>
      </c>
    </row>
    <row r="177" spans="1:26" s="114" customFormat="1" ht="12.75" outlineLevel="1">
      <c r="A177" s="141">
        <v>2542</v>
      </c>
      <c r="B177" s="142" t="s">
        <v>50</v>
      </c>
      <c r="C177" s="143">
        <v>30</v>
      </c>
      <c r="D177" s="144">
        <v>1000</v>
      </c>
      <c r="E177" s="145">
        <f t="shared" si="21"/>
        <v>0.03</v>
      </c>
      <c r="F177" s="143"/>
      <c r="G177" s="144"/>
      <c r="H177" s="145">
        <f t="shared" si="22"/>
        <v>0.03</v>
      </c>
      <c r="I177" s="143">
        <v>0.05</v>
      </c>
      <c r="J177" s="144" t="s">
        <v>31</v>
      </c>
      <c r="K177" s="145" t="s">
        <v>31</v>
      </c>
    </row>
    <row r="178" spans="1:26" s="205" customFormat="1" ht="12.75">
      <c r="A178" s="141">
        <v>2543</v>
      </c>
      <c r="B178" s="199" t="s">
        <v>206</v>
      </c>
      <c r="C178" s="143">
        <v>28</v>
      </c>
      <c r="D178" s="144">
        <v>1000</v>
      </c>
      <c r="E178" s="145">
        <f>C178/D178</f>
        <v>2.8000000000000001E-2</v>
      </c>
      <c r="F178" s="143">
        <v>0.05</v>
      </c>
      <c r="G178" s="144">
        <v>10</v>
      </c>
      <c r="H178" s="145">
        <f>F178/G178</f>
        <v>5.0000000000000001E-3</v>
      </c>
      <c r="I178" s="143">
        <v>0.05</v>
      </c>
      <c r="J178" s="144" t="s">
        <v>31</v>
      </c>
      <c r="K178" s="145" t="s">
        <v>31</v>
      </c>
    </row>
    <row r="179" spans="1:26" s="140" customFormat="1" ht="12.75">
      <c r="A179" s="141">
        <v>2544</v>
      </c>
      <c r="B179" s="142" t="s">
        <v>347</v>
      </c>
      <c r="C179" s="143">
        <v>25</v>
      </c>
      <c r="D179" s="144">
        <v>5000</v>
      </c>
      <c r="E179" s="145">
        <f>C179/D179</f>
        <v>5.0000000000000001E-3</v>
      </c>
      <c r="F179" s="143"/>
      <c r="G179" s="144"/>
      <c r="H179" s="145">
        <f>E179</f>
        <v>5.0000000000000001E-3</v>
      </c>
      <c r="I179" s="143">
        <v>0.05</v>
      </c>
      <c r="J179" s="144" t="s">
        <v>10</v>
      </c>
      <c r="K179" s="145" t="s">
        <v>13</v>
      </c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spans="1:26" s="140" customFormat="1" ht="12.75">
      <c r="A180" s="141">
        <v>2545</v>
      </c>
      <c r="B180" s="199" t="s">
        <v>103</v>
      </c>
      <c r="C180" s="143">
        <v>113</v>
      </c>
      <c r="D180" s="144">
        <v>5000</v>
      </c>
      <c r="E180" s="204">
        <f>C180/D180</f>
        <v>2.2599999999999999E-2</v>
      </c>
      <c r="F180" s="143"/>
      <c r="G180" s="144"/>
      <c r="H180" s="204">
        <f>+E180</f>
        <v>2.2599999999999999E-2</v>
      </c>
      <c r="I180" s="143">
        <v>0.05</v>
      </c>
      <c r="J180" s="144" t="s">
        <v>10</v>
      </c>
      <c r="K180" s="145" t="s">
        <v>12</v>
      </c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spans="1:26" s="140" customFormat="1" ht="12.75">
      <c r="A181" s="141">
        <v>2546</v>
      </c>
      <c r="B181" s="142" t="s">
        <v>207</v>
      </c>
      <c r="C181" s="143">
        <v>0.17</v>
      </c>
      <c r="D181" s="144">
        <v>1000</v>
      </c>
      <c r="E181" s="145">
        <v>1.7000000000000001E-4</v>
      </c>
      <c r="F181" s="143">
        <v>6.0000000000000001E-3</v>
      </c>
      <c r="G181" s="144">
        <v>50</v>
      </c>
      <c r="H181" s="145">
        <f>F181/G181</f>
        <v>1.2E-4</v>
      </c>
      <c r="I181" s="143">
        <v>0.01</v>
      </c>
      <c r="J181" s="144" t="s">
        <v>10</v>
      </c>
      <c r="K181" s="145" t="s">
        <v>13</v>
      </c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spans="1:26" s="140" customFormat="1" ht="12.75">
      <c r="A182" s="141">
        <v>2547</v>
      </c>
      <c r="B182" s="142" t="s">
        <v>208</v>
      </c>
      <c r="C182" s="143">
        <v>18</v>
      </c>
      <c r="D182" s="144">
        <v>1000</v>
      </c>
      <c r="E182" s="145">
        <f>C182/D182</f>
        <v>1.7999999999999999E-2</v>
      </c>
      <c r="F182" s="143"/>
      <c r="G182" s="144"/>
      <c r="H182" s="145">
        <f>E182</f>
        <v>1.7999999999999999E-2</v>
      </c>
      <c r="I182" s="143">
        <v>0.01</v>
      </c>
      <c r="J182" s="144" t="s">
        <v>10</v>
      </c>
      <c r="K182" s="145" t="s">
        <v>13</v>
      </c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spans="1:26" ht="12.75">
      <c r="A183" s="141">
        <v>2548</v>
      </c>
      <c r="B183" s="199" t="s">
        <v>209</v>
      </c>
      <c r="C183" s="143">
        <v>1972</v>
      </c>
      <c r="D183" s="144">
        <v>1000</v>
      </c>
      <c r="E183" s="145">
        <f>C183/D183</f>
        <v>1.972</v>
      </c>
      <c r="F183" s="143"/>
      <c r="G183" s="144"/>
      <c r="H183" s="145">
        <v>1.972</v>
      </c>
      <c r="I183" s="143">
        <v>0.05</v>
      </c>
      <c r="J183" s="144" t="s">
        <v>10</v>
      </c>
      <c r="K183" s="145" t="s">
        <v>12</v>
      </c>
      <c r="L183" s="114"/>
    </row>
    <row r="184" spans="1:26" s="140" customFormat="1" ht="12.75">
      <c r="A184" s="141">
        <v>2549</v>
      </c>
      <c r="B184" s="142" t="s">
        <v>51</v>
      </c>
      <c r="C184" s="143">
        <v>2</v>
      </c>
      <c r="D184" s="144">
        <v>1000</v>
      </c>
      <c r="E184" s="145">
        <f t="shared" ref="E184:E218" si="23">C184/D184</f>
        <v>2E-3</v>
      </c>
      <c r="F184" s="143"/>
      <c r="G184" s="144"/>
      <c r="H184" s="145">
        <f t="shared" ref="H184:H188" si="24">E184</f>
        <v>2E-3</v>
      </c>
      <c r="I184" s="143">
        <v>0.5</v>
      </c>
      <c r="J184" s="144" t="s">
        <v>14</v>
      </c>
      <c r="K184" s="145" t="s">
        <v>11</v>
      </c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 spans="1:26" ht="12.75">
      <c r="A185" s="141">
        <v>2550</v>
      </c>
      <c r="B185" s="142" t="s">
        <v>52</v>
      </c>
      <c r="C185" s="143">
        <v>10</v>
      </c>
      <c r="D185" s="144">
        <v>1000</v>
      </c>
      <c r="E185" s="145">
        <f>C185/D185</f>
        <v>0.01</v>
      </c>
      <c r="F185" s="143"/>
      <c r="G185" s="144"/>
      <c r="H185" s="145">
        <f t="shared" si="24"/>
        <v>0.01</v>
      </c>
      <c r="I185" s="143">
        <v>1</v>
      </c>
      <c r="J185" s="144" t="s">
        <v>21</v>
      </c>
      <c r="K185" s="145" t="s">
        <v>11</v>
      </c>
      <c r="L185" s="114"/>
    </row>
    <row r="186" spans="1:26" ht="12.75">
      <c r="A186" s="141">
        <v>2551</v>
      </c>
      <c r="B186" s="142" t="s">
        <v>210</v>
      </c>
      <c r="C186" s="143">
        <v>100</v>
      </c>
      <c r="D186" s="144">
        <v>1000</v>
      </c>
      <c r="E186" s="145">
        <f>C186/D186</f>
        <v>0.1</v>
      </c>
      <c r="F186" s="143"/>
      <c r="G186" s="144"/>
      <c r="H186" s="145">
        <f>E186</f>
        <v>0.1</v>
      </c>
      <c r="I186" s="143">
        <v>0.05</v>
      </c>
      <c r="J186" s="144" t="s">
        <v>10</v>
      </c>
      <c r="K186" s="145" t="s">
        <v>13</v>
      </c>
      <c r="L186" s="114"/>
    </row>
    <row r="187" spans="1:26" ht="12.75">
      <c r="A187" s="141">
        <v>2552</v>
      </c>
      <c r="B187" s="142" t="s">
        <v>53</v>
      </c>
      <c r="C187" s="143">
        <v>655</v>
      </c>
      <c r="D187" s="144">
        <v>1000</v>
      </c>
      <c r="E187" s="145">
        <f t="shared" si="23"/>
        <v>0.65500000000000003</v>
      </c>
      <c r="F187" s="143"/>
      <c r="G187" s="144"/>
      <c r="H187" s="145">
        <f t="shared" si="24"/>
        <v>0.65500000000000003</v>
      </c>
      <c r="I187" s="143">
        <v>1</v>
      </c>
      <c r="J187" s="144" t="s">
        <v>21</v>
      </c>
      <c r="K187" s="145" t="s">
        <v>12</v>
      </c>
      <c r="L187" s="114"/>
    </row>
    <row r="188" spans="1:26" s="140" customFormat="1" ht="12.75">
      <c r="A188" s="141">
        <v>2553</v>
      </c>
      <c r="B188" s="142" t="s">
        <v>54</v>
      </c>
      <c r="C188" s="143">
        <v>530</v>
      </c>
      <c r="D188" s="144">
        <v>1000</v>
      </c>
      <c r="E188" s="145">
        <f t="shared" si="23"/>
        <v>0.53</v>
      </c>
      <c r="F188" s="143"/>
      <c r="G188" s="144"/>
      <c r="H188" s="145">
        <f t="shared" si="24"/>
        <v>0.53</v>
      </c>
      <c r="I188" s="143">
        <v>1</v>
      </c>
      <c r="J188" s="144" t="s">
        <v>21</v>
      </c>
      <c r="K188" s="145" t="s">
        <v>11</v>
      </c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 spans="1:26" s="140" customFormat="1" ht="12.75">
      <c r="A189" s="141">
        <v>2554</v>
      </c>
      <c r="B189" s="142" t="s">
        <v>55</v>
      </c>
      <c r="C189" s="143">
        <v>0.2</v>
      </c>
      <c r="D189" s="144">
        <v>1000</v>
      </c>
      <c r="E189" s="145">
        <f t="shared" si="23"/>
        <v>2.0000000000000001E-4</v>
      </c>
      <c r="F189" s="143">
        <v>0.16</v>
      </c>
      <c r="G189" s="144">
        <v>100</v>
      </c>
      <c r="H189" s="145">
        <f>F189/G189</f>
        <v>1.6000000000000001E-3</v>
      </c>
      <c r="I189" s="143">
        <v>1</v>
      </c>
      <c r="J189" s="144" t="s">
        <v>21</v>
      </c>
      <c r="K189" s="145" t="s">
        <v>11</v>
      </c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 spans="1:26" s="140" customFormat="1" ht="12.75">
      <c r="A190" s="141">
        <v>2555</v>
      </c>
      <c r="B190" s="142" t="s">
        <v>348</v>
      </c>
      <c r="C190" s="143">
        <v>81</v>
      </c>
      <c r="D190" s="144">
        <v>1000</v>
      </c>
      <c r="E190" s="145">
        <f t="shared" si="23"/>
        <v>8.1000000000000003E-2</v>
      </c>
      <c r="F190" s="143">
        <v>17</v>
      </c>
      <c r="G190" s="144">
        <v>100</v>
      </c>
      <c r="H190" s="145">
        <f>F190/G190</f>
        <v>0.17</v>
      </c>
      <c r="I190" s="143">
        <v>0.05</v>
      </c>
      <c r="J190" s="144" t="s">
        <v>10</v>
      </c>
      <c r="K190" s="145" t="s">
        <v>11</v>
      </c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 spans="1:26" ht="12.75">
      <c r="A191" s="141">
        <v>2556</v>
      </c>
      <c r="B191" s="142" t="s">
        <v>56</v>
      </c>
      <c r="C191" s="143">
        <v>100</v>
      </c>
      <c r="D191" s="144">
        <v>1000</v>
      </c>
      <c r="E191" s="145">
        <v>0.1</v>
      </c>
      <c r="F191" s="143">
        <v>5.5</v>
      </c>
      <c r="G191" s="144">
        <v>50</v>
      </c>
      <c r="H191" s="145">
        <v>0.11</v>
      </c>
      <c r="I191" s="143">
        <v>0.5</v>
      </c>
      <c r="J191" s="144" t="s">
        <v>14</v>
      </c>
      <c r="K191" s="145" t="s">
        <v>11</v>
      </c>
      <c r="L191" s="114"/>
    </row>
    <row r="192" spans="1:26" s="140" customFormat="1" ht="12.75">
      <c r="A192" s="141">
        <v>2557</v>
      </c>
      <c r="B192" s="142" t="s">
        <v>57</v>
      </c>
      <c r="C192" s="143">
        <v>10</v>
      </c>
      <c r="D192" s="144">
        <v>1000</v>
      </c>
      <c r="E192" s="145">
        <f t="shared" si="23"/>
        <v>0.01</v>
      </c>
      <c r="F192" s="143">
        <v>1</v>
      </c>
      <c r="G192" s="144">
        <v>10</v>
      </c>
      <c r="H192" s="145">
        <f>F192/G192</f>
        <v>0.1</v>
      </c>
      <c r="I192" s="143">
        <v>1</v>
      </c>
      <c r="J192" s="144" t="s">
        <v>21</v>
      </c>
      <c r="K192" s="145" t="s">
        <v>11</v>
      </c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 spans="1:26" s="140" customFormat="1" ht="12.75">
      <c r="A193" s="141">
        <v>2558</v>
      </c>
      <c r="B193" s="142" t="s">
        <v>58</v>
      </c>
      <c r="C193" s="143">
        <v>4.2249999999999996</v>
      </c>
      <c r="D193" s="144">
        <v>1000</v>
      </c>
      <c r="E193" s="145">
        <v>4.2249999999999996E-3</v>
      </c>
      <c r="F193" s="143">
        <v>0.11</v>
      </c>
      <c r="G193" s="144">
        <v>50</v>
      </c>
      <c r="H193" s="145">
        <v>2.2000000000000001E-3</v>
      </c>
      <c r="I193" s="143">
        <v>0.05</v>
      </c>
      <c r="J193" s="144" t="s">
        <v>10</v>
      </c>
      <c r="K193" s="145" t="s">
        <v>12</v>
      </c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 spans="1:26" s="140" customFormat="1" ht="12.75">
      <c r="A194" s="141">
        <v>2559</v>
      </c>
      <c r="B194" s="142" t="s">
        <v>59</v>
      </c>
      <c r="C194" s="143">
        <v>0.26</v>
      </c>
      <c r="D194" s="144">
        <v>1000</v>
      </c>
      <c r="E194" s="145">
        <f>C194/D194</f>
        <v>2.6000000000000003E-4</v>
      </c>
      <c r="F194" s="143">
        <v>3.9600000000000003E-2</v>
      </c>
      <c r="G194" s="144">
        <v>50</v>
      </c>
      <c r="H194" s="145">
        <v>7.9000000000000001E-4</v>
      </c>
      <c r="I194" s="143">
        <v>0.05</v>
      </c>
      <c r="J194" s="144" t="s">
        <v>10</v>
      </c>
      <c r="K194" s="145" t="s">
        <v>12</v>
      </c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 spans="1:26" s="140" customFormat="1" ht="12.75">
      <c r="A195" s="141">
        <v>2560</v>
      </c>
      <c r="B195" s="142" t="s">
        <v>60</v>
      </c>
      <c r="C195" s="143">
        <v>100</v>
      </c>
      <c r="D195" s="144">
        <v>1000</v>
      </c>
      <c r="E195" s="145">
        <f t="shared" si="23"/>
        <v>0.1</v>
      </c>
      <c r="F195" s="143"/>
      <c r="G195" s="144"/>
      <c r="H195" s="145">
        <f t="shared" ref="H195:H231" si="25">E195</f>
        <v>0.1</v>
      </c>
      <c r="I195" s="143">
        <v>0.05</v>
      </c>
      <c r="J195" s="144" t="s">
        <v>10</v>
      </c>
      <c r="K195" s="145" t="s">
        <v>13</v>
      </c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 spans="1:26" s="140" customFormat="1" ht="12.75">
      <c r="A196" s="141">
        <v>2561</v>
      </c>
      <c r="B196" s="142" t="s">
        <v>61</v>
      </c>
      <c r="C196" s="143">
        <v>31</v>
      </c>
      <c r="D196" s="144">
        <v>1000</v>
      </c>
      <c r="E196" s="145">
        <f t="shared" si="23"/>
        <v>3.1E-2</v>
      </c>
      <c r="F196" s="143"/>
      <c r="G196" s="144"/>
      <c r="H196" s="145">
        <f t="shared" si="25"/>
        <v>3.1E-2</v>
      </c>
      <c r="I196" s="143">
        <v>0.05</v>
      </c>
      <c r="J196" s="144" t="s">
        <v>10</v>
      </c>
      <c r="K196" s="145" t="s">
        <v>12</v>
      </c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 spans="1:26" s="140" customFormat="1" ht="12.75">
      <c r="A197" s="141">
        <v>2562</v>
      </c>
      <c r="B197" s="142" t="s">
        <v>62</v>
      </c>
      <c r="C197" s="143">
        <v>106</v>
      </c>
      <c r="D197" s="144">
        <v>1000</v>
      </c>
      <c r="E197" s="145">
        <f t="shared" si="23"/>
        <v>0.106</v>
      </c>
      <c r="F197" s="143"/>
      <c r="G197" s="144"/>
      <c r="H197" s="145">
        <f t="shared" si="25"/>
        <v>0.106</v>
      </c>
      <c r="I197" s="143">
        <v>0.05</v>
      </c>
      <c r="J197" s="144" t="s">
        <v>10</v>
      </c>
      <c r="K197" s="145" t="s">
        <v>13</v>
      </c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 spans="1:26" s="140" customFormat="1" ht="12.75">
      <c r="A198" s="141">
        <v>2563</v>
      </c>
      <c r="B198" s="142" t="s">
        <v>63</v>
      </c>
      <c r="C198" s="143">
        <v>106</v>
      </c>
      <c r="D198" s="144">
        <v>1000</v>
      </c>
      <c r="E198" s="145">
        <f t="shared" si="23"/>
        <v>0.106</v>
      </c>
      <c r="F198" s="143"/>
      <c r="G198" s="144"/>
      <c r="H198" s="145">
        <f t="shared" si="25"/>
        <v>0.106</v>
      </c>
      <c r="I198" s="143">
        <v>0.05</v>
      </c>
      <c r="J198" s="144" t="s">
        <v>10</v>
      </c>
      <c r="K198" s="145" t="s">
        <v>12</v>
      </c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 spans="1:26" ht="12" customHeight="1">
      <c r="A199" s="141">
        <v>2564</v>
      </c>
      <c r="B199" s="142" t="s">
        <v>64</v>
      </c>
      <c r="C199" s="143">
        <v>51</v>
      </c>
      <c r="D199" s="144">
        <v>1000</v>
      </c>
      <c r="E199" s="145">
        <v>5.0999999999999997E-2</v>
      </c>
      <c r="F199" s="143"/>
      <c r="G199" s="144"/>
      <c r="H199" s="145">
        <v>5.0999999999999997E-2</v>
      </c>
      <c r="I199" s="143">
        <v>0.05</v>
      </c>
      <c r="J199" s="144" t="s">
        <v>10</v>
      </c>
      <c r="K199" s="145" t="s">
        <v>12</v>
      </c>
      <c r="L199" s="114"/>
    </row>
    <row r="200" spans="1:26" ht="12.75">
      <c r="A200" s="141">
        <v>2565</v>
      </c>
      <c r="B200" s="142" t="s">
        <v>65</v>
      </c>
      <c r="C200" s="143">
        <v>138</v>
      </c>
      <c r="D200" s="144">
        <v>1000</v>
      </c>
      <c r="E200" s="145">
        <f t="shared" ref="E200" si="26">C200/D200</f>
        <v>0.13800000000000001</v>
      </c>
      <c r="F200" s="143"/>
      <c r="G200" s="144"/>
      <c r="H200" s="145">
        <f t="shared" ref="H200" si="27">E200</f>
        <v>0.13800000000000001</v>
      </c>
      <c r="I200" s="143">
        <v>0.05</v>
      </c>
      <c r="J200" s="144" t="s">
        <v>31</v>
      </c>
      <c r="K200" s="145" t="s">
        <v>31</v>
      </c>
      <c r="L200" s="114"/>
    </row>
    <row r="201" spans="1:26" s="140" customFormat="1" ht="12.75">
      <c r="A201" s="141">
        <v>2566</v>
      </c>
      <c r="B201" s="142" t="s">
        <v>66</v>
      </c>
      <c r="C201" s="143">
        <v>128</v>
      </c>
      <c r="D201" s="144">
        <v>5000</v>
      </c>
      <c r="E201" s="145">
        <f t="shared" si="23"/>
        <v>2.5600000000000001E-2</v>
      </c>
      <c r="F201" s="143"/>
      <c r="G201" s="144"/>
      <c r="H201" s="145">
        <f t="shared" si="25"/>
        <v>2.5600000000000001E-2</v>
      </c>
      <c r="I201" s="143">
        <v>0.05</v>
      </c>
      <c r="J201" s="144" t="s">
        <v>10</v>
      </c>
      <c r="K201" s="145" t="s">
        <v>12</v>
      </c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 spans="1:26" s="140" customFormat="1" ht="12.75">
      <c r="A202" s="141">
        <v>2567</v>
      </c>
      <c r="B202" s="142" t="s">
        <v>67</v>
      </c>
      <c r="C202" s="143">
        <v>30</v>
      </c>
      <c r="D202" s="144">
        <v>1000</v>
      </c>
      <c r="E202" s="145">
        <f t="shared" si="23"/>
        <v>0.03</v>
      </c>
      <c r="F202" s="143"/>
      <c r="G202" s="144"/>
      <c r="H202" s="145">
        <f t="shared" si="25"/>
        <v>0.03</v>
      </c>
      <c r="I202" s="143">
        <v>0.05</v>
      </c>
      <c r="J202" s="144" t="s">
        <v>10</v>
      </c>
      <c r="K202" s="145" t="s">
        <v>13</v>
      </c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 spans="1:26" s="140" customFormat="1" ht="12.75">
      <c r="A203" s="141">
        <v>2568</v>
      </c>
      <c r="B203" s="142" t="s">
        <v>68</v>
      </c>
      <c r="C203" s="143">
        <v>130</v>
      </c>
      <c r="D203" s="144">
        <v>1000</v>
      </c>
      <c r="E203" s="145">
        <f t="shared" si="23"/>
        <v>0.13</v>
      </c>
      <c r="F203" s="143"/>
      <c r="G203" s="144"/>
      <c r="H203" s="145">
        <f t="shared" si="25"/>
        <v>0.13</v>
      </c>
      <c r="I203" s="143">
        <v>0.05</v>
      </c>
      <c r="J203" s="144" t="s">
        <v>10</v>
      </c>
      <c r="K203" s="145" t="s">
        <v>13</v>
      </c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 spans="1:26" ht="12.75">
      <c r="A204" s="141">
        <v>2569</v>
      </c>
      <c r="B204" s="142" t="s">
        <v>69</v>
      </c>
      <c r="C204" s="143">
        <v>48</v>
      </c>
      <c r="D204" s="144">
        <v>1000</v>
      </c>
      <c r="E204" s="145">
        <v>4.8000000000000001E-2</v>
      </c>
      <c r="F204" s="143"/>
      <c r="G204" s="144"/>
      <c r="H204" s="145">
        <v>4.8000000000000001E-2</v>
      </c>
      <c r="I204" s="143">
        <v>1</v>
      </c>
      <c r="J204" s="144" t="s">
        <v>31</v>
      </c>
      <c r="K204" s="145" t="s">
        <v>31</v>
      </c>
      <c r="L204" s="114"/>
    </row>
    <row r="205" spans="1:26" s="140" customFormat="1" ht="12.75">
      <c r="A205" s="141">
        <v>2570</v>
      </c>
      <c r="B205" s="142" t="s">
        <v>70</v>
      </c>
      <c r="C205" s="143">
        <v>100</v>
      </c>
      <c r="D205" s="144">
        <v>1000</v>
      </c>
      <c r="E205" s="145">
        <v>0.1</v>
      </c>
      <c r="F205" s="143">
        <v>10</v>
      </c>
      <c r="G205" s="144">
        <v>50</v>
      </c>
      <c r="H205" s="145">
        <v>0.2</v>
      </c>
      <c r="I205" s="143">
        <v>0.05</v>
      </c>
      <c r="J205" s="144" t="s">
        <v>10</v>
      </c>
      <c r="K205" s="145" t="s">
        <v>12</v>
      </c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 spans="1:26" s="140" customFormat="1" ht="12.75">
      <c r="A206" s="141">
        <v>2571</v>
      </c>
      <c r="B206" s="142" t="s">
        <v>211</v>
      </c>
      <c r="C206" s="143">
        <v>31.2</v>
      </c>
      <c r="D206" s="144">
        <v>1000</v>
      </c>
      <c r="E206" s="145">
        <v>3.1199999999999999E-2</v>
      </c>
      <c r="F206" s="143"/>
      <c r="G206" s="144"/>
      <c r="H206" s="145">
        <v>3.1199999999999999E-2</v>
      </c>
      <c r="I206" s="143">
        <v>0.05</v>
      </c>
      <c r="J206" s="144" t="s">
        <v>10</v>
      </c>
      <c r="K206" s="145" t="s">
        <v>12</v>
      </c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 spans="1:26" s="140" customFormat="1" ht="12.75">
      <c r="A207" s="141">
        <v>2572</v>
      </c>
      <c r="B207" s="142" t="s">
        <v>71</v>
      </c>
      <c r="C207" s="143">
        <v>208</v>
      </c>
      <c r="D207" s="144">
        <v>5000</v>
      </c>
      <c r="E207" s="145">
        <f t="shared" si="23"/>
        <v>4.1599999999999998E-2</v>
      </c>
      <c r="F207" s="143"/>
      <c r="G207" s="144"/>
      <c r="H207" s="145">
        <f t="shared" si="25"/>
        <v>4.1599999999999998E-2</v>
      </c>
      <c r="I207" s="143">
        <v>0.05</v>
      </c>
      <c r="J207" s="144" t="s">
        <v>10</v>
      </c>
      <c r="K207" s="145" t="s">
        <v>12</v>
      </c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spans="1:26" s="140" customFormat="1" ht="12.75">
      <c r="A208" s="141">
        <v>2573</v>
      </c>
      <c r="B208" s="142" t="s">
        <v>72</v>
      </c>
      <c r="C208" s="143">
        <v>95</v>
      </c>
      <c r="D208" s="144">
        <v>5000</v>
      </c>
      <c r="E208" s="145">
        <f t="shared" si="23"/>
        <v>1.9E-2</v>
      </c>
      <c r="F208" s="143"/>
      <c r="G208" s="144"/>
      <c r="H208" s="145">
        <f t="shared" si="25"/>
        <v>1.9E-2</v>
      </c>
      <c r="I208" s="143">
        <v>0.05</v>
      </c>
      <c r="J208" s="144" t="s">
        <v>10</v>
      </c>
      <c r="K208" s="145" t="s">
        <v>12</v>
      </c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 spans="1:26" s="140" customFormat="1" ht="12.75">
      <c r="A209" s="141">
        <v>2574</v>
      </c>
      <c r="B209" s="142" t="s">
        <v>73</v>
      </c>
      <c r="C209" s="143">
        <v>6500</v>
      </c>
      <c r="D209" s="144">
        <v>1000</v>
      </c>
      <c r="E209" s="145">
        <f t="shared" si="23"/>
        <v>6.5</v>
      </c>
      <c r="F209" s="143"/>
      <c r="G209" s="144"/>
      <c r="H209" s="145">
        <f t="shared" si="25"/>
        <v>6.5</v>
      </c>
      <c r="I209" s="143">
        <v>0.05</v>
      </c>
      <c r="J209" s="144" t="s">
        <v>10</v>
      </c>
      <c r="K209" s="145" t="s">
        <v>13</v>
      </c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 spans="1:26" s="140" customFormat="1" ht="12.75">
      <c r="A210" s="141">
        <v>2575</v>
      </c>
      <c r="B210" s="142" t="s">
        <v>74</v>
      </c>
      <c r="C210" s="143">
        <v>911</v>
      </c>
      <c r="D210" s="144">
        <v>1000</v>
      </c>
      <c r="E210" s="145">
        <v>0.91100000000000003</v>
      </c>
      <c r="F210" s="143">
        <v>88</v>
      </c>
      <c r="G210" s="144">
        <v>10</v>
      </c>
      <c r="H210" s="145">
        <v>8.8000000000000007</v>
      </c>
      <c r="I210" s="143">
        <v>0.05</v>
      </c>
      <c r="J210" s="144" t="s">
        <v>10</v>
      </c>
      <c r="K210" s="145" t="s">
        <v>13</v>
      </c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 spans="1:26" s="140" customFormat="1" ht="12" customHeight="1">
      <c r="A211" s="141">
        <v>2576</v>
      </c>
      <c r="B211" s="142" t="s">
        <v>75</v>
      </c>
      <c r="C211" s="143">
        <v>4400</v>
      </c>
      <c r="D211" s="144">
        <v>1000</v>
      </c>
      <c r="E211" s="145">
        <f>C211/D211</f>
        <v>4.4000000000000004</v>
      </c>
      <c r="F211" s="143">
        <v>100</v>
      </c>
      <c r="G211" s="144">
        <v>10</v>
      </c>
      <c r="H211" s="145">
        <f>F211/G211</f>
        <v>10</v>
      </c>
      <c r="I211" s="143">
        <v>0.05</v>
      </c>
      <c r="J211" s="144" t="s">
        <v>10</v>
      </c>
      <c r="K211" s="145" t="s">
        <v>13</v>
      </c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 spans="1:26" s="140" customFormat="1" ht="12.75">
      <c r="A212" s="141">
        <v>2577</v>
      </c>
      <c r="B212" s="142" t="s">
        <v>76</v>
      </c>
      <c r="C212" s="143">
        <v>500</v>
      </c>
      <c r="D212" s="144">
        <v>1000</v>
      </c>
      <c r="E212" s="145">
        <f>C212/D212</f>
        <v>0.5</v>
      </c>
      <c r="F212" s="143"/>
      <c r="G212" s="144"/>
      <c r="H212" s="145">
        <f>E212</f>
        <v>0.5</v>
      </c>
      <c r="I212" s="143">
        <v>0.05</v>
      </c>
      <c r="J212" s="144" t="s">
        <v>10</v>
      </c>
      <c r="K212" s="145" t="s">
        <v>12</v>
      </c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 spans="1:26" s="140" customFormat="1" ht="12.75">
      <c r="A213" s="141">
        <v>2578</v>
      </c>
      <c r="B213" s="142" t="s">
        <v>77</v>
      </c>
      <c r="C213" s="143">
        <v>3940</v>
      </c>
      <c r="D213" s="144">
        <v>5000</v>
      </c>
      <c r="E213" s="145">
        <f t="shared" si="23"/>
        <v>0.78800000000000003</v>
      </c>
      <c r="F213" s="143"/>
      <c r="G213" s="144"/>
      <c r="H213" s="145">
        <f t="shared" si="25"/>
        <v>0.78800000000000003</v>
      </c>
      <c r="I213" s="143">
        <v>0.05</v>
      </c>
      <c r="J213" s="144" t="s">
        <v>10</v>
      </c>
      <c r="K213" s="145" t="s">
        <v>12</v>
      </c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spans="1:26" s="140" customFormat="1" ht="12.75">
      <c r="A214" s="141">
        <v>2579</v>
      </c>
      <c r="B214" s="142" t="s">
        <v>78</v>
      </c>
      <c r="C214" s="143">
        <v>1254</v>
      </c>
      <c r="D214" s="144">
        <v>1000</v>
      </c>
      <c r="E214" s="145">
        <f t="shared" si="23"/>
        <v>1.254</v>
      </c>
      <c r="F214" s="143"/>
      <c r="G214" s="144"/>
      <c r="H214" s="145">
        <f t="shared" si="25"/>
        <v>1.254</v>
      </c>
      <c r="I214" s="143">
        <v>0.05</v>
      </c>
      <c r="J214" s="144" t="s">
        <v>10</v>
      </c>
      <c r="K214" s="145" t="s">
        <v>12</v>
      </c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 spans="1:26" s="140" customFormat="1" ht="12.75">
      <c r="A215" s="141">
        <v>2580</v>
      </c>
      <c r="B215" s="142" t="s">
        <v>79</v>
      </c>
      <c r="C215" s="143">
        <v>943</v>
      </c>
      <c r="D215" s="144">
        <v>1000</v>
      </c>
      <c r="E215" s="145">
        <f t="shared" si="23"/>
        <v>0.94299999999999995</v>
      </c>
      <c r="F215" s="143">
        <v>320</v>
      </c>
      <c r="G215" s="144">
        <v>50</v>
      </c>
      <c r="H215" s="145">
        <f>F215/G215</f>
        <v>6.4</v>
      </c>
      <c r="I215" s="143">
        <v>0.5</v>
      </c>
      <c r="J215" s="144" t="s">
        <v>14</v>
      </c>
      <c r="K215" s="145" t="s">
        <v>12</v>
      </c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 spans="1:26" s="140" customFormat="1" ht="12.75">
      <c r="A216" s="141">
        <v>2581</v>
      </c>
      <c r="B216" s="142" t="s">
        <v>80</v>
      </c>
      <c r="C216" s="143">
        <v>32000</v>
      </c>
      <c r="D216" s="144">
        <v>1000</v>
      </c>
      <c r="E216" s="145">
        <f t="shared" si="23"/>
        <v>32</v>
      </c>
      <c r="F216" s="143"/>
      <c r="G216" s="144"/>
      <c r="H216" s="145">
        <f>E216</f>
        <v>32</v>
      </c>
      <c r="I216" s="143">
        <v>0.05</v>
      </c>
      <c r="J216" s="144" t="s">
        <v>10</v>
      </c>
      <c r="K216" s="145" t="s">
        <v>13</v>
      </c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 spans="1:26" s="140" customFormat="1" ht="12.75">
      <c r="A217" s="141">
        <v>2582</v>
      </c>
      <c r="B217" s="142" t="s">
        <v>81</v>
      </c>
      <c r="C217" s="143">
        <v>500</v>
      </c>
      <c r="D217" s="144">
        <v>1000</v>
      </c>
      <c r="E217" s="145">
        <f t="shared" si="23"/>
        <v>0.5</v>
      </c>
      <c r="F217" s="143"/>
      <c r="G217" s="144"/>
      <c r="H217" s="145">
        <f>E217</f>
        <v>0.5</v>
      </c>
      <c r="I217" s="143">
        <v>0.05</v>
      </c>
      <c r="J217" s="144" t="s">
        <v>10</v>
      </c>
      <c r="K217" s="145" t="s">
        <v>12</v>
      </c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spans="1:26" s="140" customFormat="1" ht="12.75">
      <c r="A218" s="141">
        <v>2583</v>
      </c>
      <c r="B218" s="142" t="s">
        <v>82</v>
      </c>
      <c r="C218" s="206">
        <v>762.5</v>
      </c>
      <c r="D218" s="144">
        <v>1000</v>
      </c>
      <c r="E218" s="207">
        <f t="shared" si="23"/>
        <v>0.76249999999999996</v>
      </c>
      <c r="F218" s="143"/>
      <c r="G218" s="144"/>
      <c r="H218" s="207">
        <f>E218</f>
        <v>0.76249999999999996</v>
      </c>
      <c r="I218" s="143">
        <v>0.05</v>
      </c>
      <c r="J218" s="144" t="s">
        <v>10</v>
      </c>
      <c r="K218" s="145" t="s">
        <v>12</v>
      </c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spans="1:26" s="140" customFormat="1" ht="12.75">
      <c r="A219" s="141">
        <v>2584</v>
      </c>
      <c r="B219" s="142" t="s">
        <v>83</v>
      </c>
      <c r="C219" s="143">
        <v>109</v>
      </c>
      <c r="D219" s="144">
        <v>1000</v>
      </c>
      <c r="E219" s="145">
        <f>C219/D219</f>
        <v>0.109</v>
      </c>
      <c r="F219" s="143">
        <v>172.5</v>
      </c>
      <c r="G219" s="144">
        <v>50</v>
      </c>
      <c r="H219" s="145">
        <f>F219/G219</f>
        <v>3.45</v>
      </c>
      <c r="I219" s="143">
        <v>0.05</v>
      </c>
      <c r="J219" s="144" t="s">
        <v>10</v>
      </c>
      <c r="K219" s="145" t="s">
        <v>12</v>
      </c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spans="1:26" ht="12.75">
      <c r="A220" s="141">
        <v>2585</v>
      </c>
      <c r="B220" s="142" t="s">
        <v>84</v>
      </c>
      <c r="C220" s="143">
        <v>969</v>
      </c>
      <c r="D220" s="144">
        <v>1000</v>
      </c>
      <c r="E220" s="145">
        <f>C220/D220</f>
        <v>0.96899999999999997</v>
      </c>
      <c r="F220" s="143">
        <v>0.5</v>
      </c>
      <c r="G220" s="144">
        <v>50</v>
      </c>
      <c r="H220" s="145">
        <f>F220/G220</f>
        <v>0.01</v>
      </c>
      <c r="I220" s="143">
        <v>0.05</v>
      </c>
      <c r="J220" s="144" t="s">
        <v>10</v>
      </c>
      <c r="K220" s="145" t="s">
        <v>12</v>
      </c>
      <c r="L220" s="114"/>
    </row>
    <row r="221" spans="1:26" ht="12.75">
      <c r="A221" s="141">
        <v>2586</v>
      </c>
      <c r="B221" s="142" t="s">
        <v>85</v>
      </c>
      <c r="C221" s="143">
        <v>841</v>
      </c>
      <c r="D221" s="144">
        <v>1000</v>
      </c>
      <c r="E221" s="145">
        <f t="shared" ref="E221:E249" si="28">C221/D221</f>
        <v>0.84099999999999997</v>
      </c>
      <c r="F221" s="143"/>
      <c r="G221" s="144"/>
      <c r="H221" s="145">
        <f t="shared" si="25"/>
        <v>0.84099999999999997</v>
      </c>
      <c r="I221" s="143">
        <v>0.05</v>
      </c>
      <c r="J221" s="144" t="s">
        <v>10</v>
      </c>
      <c r="K221" s="145" t="s">
        <v>12</v>
      </c>
      <c r="L221" s="114"/>
    </row>
    <row r="222" spans="1:26" s="140" customFormat="1" ht="12.75">
      <c r="A222" s="141">
        <v>2587</v>
      </c>
      <c r="B222" s="142" t="s">
        <v>86</v>
      </c>
      <c r="C222" s="143">
        <v>1000</v>
      </c>
      <c r="D222" s="144">
        <v>5000</v>
      </c>
      <c r="E222" s="145">
        <f t="shared" si="28"/>
        <v>0.2</v>
      </c>
      <c r="F222" s="143"/>
      <c r="G222" s="144"/>
      <c r="H222" s="145">
        <f t="shared" si="25"/>
        <v>0.2</v>
      </c>
      <c r="I222" s="143">
        <v>0.5</v>
      </c>
      <c r="J222" s="144" t="s">
        <v>14</v>
      </c>
      <c r="K222" s="145" t="s">
        <v>12</v>
      </c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 spans="1:26" ht="12.75">
      <c r="A223" s="141">
        <v>2588</v>
      </c>
      <c r="B223" s="142" t="s">
        <v>87</v>
      </c>
      <c r="C223" s="143">
        <v>4400</v>
      </c>
      <c r="D223" s="144">
        <v>1000</v>
      </c>
      <c r="E223" s="145">
        <f t="shared" si="28"/>
        <v>4.4000000000000004</v>
      </c>
      <c r="F223" s="143"/>
      <c r="G223" s="144"/>
      <c r="H223" s="145">
        <f t="shared" si="25"/>
        <v>4.4000000000000004</v>
      </c>
      <c r="I223" s="143">
        <v>0.5</v>
      </c>
      <c r="J223" s="144" t="s">
        <v>14</v>
      </c>
      <c r="K223" s="145" t="s">
        <v>12</v>
      </c>
      <c r="L223" s="114"/>
    </row>
    <row r="224" spans="1:26" ht="12.75">
      <c r="A224" s="141">
        <v>2589</v>
      </c>
      <c r="B224" s="142" t="s">
        <v>88</v>
      </c>
      <c r="C224" s="143">
        <v>1.8</v>
      </c>
      <c r="D224" s="144">
        <v>1000</v>
      </c>
      <c r="E224" s="145">
        <f t="shared" si="28"/>
        <v>1.8E-3</v>
      </c>
      <c r="F224" s="143"/>
      <c r="G224" s="144"/>
      <c r="H224" s="145">
        <f t="shared" si="25"/>
        <v>1.8E-3</v>
      </c>
      <c r="I224" s="143">
        <v>0.5</v>
      </c>
      <c r="J224" s="144" t="s">
        <v>10</v>
      </c>
      <c r="K224" s="145" t="s">
        <v>12</v>
      </c>
      <c r="L224" s="114"/>
    </row>
    <row r="225" spans="1:26" s="140" customFormat="1" ht="12.75">
      <c r="A225" s="141">
        <v>2590</v>
      </c>
      <c r="B225" s="142" t="s">
        <v>89</v>
      </c>
      <c r="C225" s="143">
        <v>100</v>
      </c>
      <c r="D225" s="144">
        <v>5000</v>
      </c>
      <c r="E225" s="145">
        <f>C225/D225</f>
        <v>0.02</v>
      </c>
      <c r="F225" s="143"/>
      <c r="G225" s="144"/>
      <c r="H225" s="145">
        <f>E225</f>
        <v>0.02</v>
      </c>
      <c r="I225" s="143">
        <v>0.5</v>
      </c>
      <c r="J225" s="144" t="s">
        <v>14</v>
      </c>
      <c r="K225" s="145" t="s">
        <v>12</v>
      </c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 spans="1:26" s="140" customFormat="1" ht="12.75">
      <c r="A226" s="141">
        <v>2591</v>
      </c>
      <c r="B226" s="142" t="s">
        <v>90</v>
      </c>
      <c r="C226" s="143">
        <v>10000</v>
      </c>
      <c r="D226" s="144">
        <v>10000</v>
      </c>
      <c r="E226" s="145">
        <f t="shared" si="28"/>
        <v>1</v>
      </c>
      <c r="F226" s="143"/>
      <c r="G226" s="144"/>
      <c r="H226" s="145">
        <f t="shared" si="25"/>
        <v>1</v>
      </c>
      <c r="I226" s="143">
        <v>0.05</v>
      </c>
      <c r="J226" s="144" t="s">
        <v>10</v>
      </c>
      <c r="K226" s="145" t="s">
        <v>12</v>
      </c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 spans="1:26" s="140" customFormat="1" ht="12.75">
      <c r="A227" s="141">
        <v>2592</v>
      </c>
      <c r="B227" s="142" t="s">
        <v>91</v>
      </c>
      <c r="C227" s="143">
        <v>100</v>
      </c>
      <c r="D227" s="144">
        <v>1000</v>
      </c>
      <c r="E227" s="145">
        <f>C227/D227</f>
        <v>0.1</v>
      </c>
      <c r="F227" s="143">
        <v>100</v>
      </c>
      <c r="G227" s="144">
        <v>50</v>
      </c>
      <c r="H227" s="145">
        <f>F227/G227</f>
        <v>2</v>
      </c>
      <c r="I227" s="143">
        <v>0.05</v>
      </c>
      <c r="J227" s="144" t="s">
        <v>10</v>
      </c>
      <c r="K227" s="145" t="s">
        <v>13</v>
      </c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 spans="1:26" s="140" customFormat="1" ht="12.75">
      <c r="A228" s="141">
        <v>2593</v>
      </c>
      <c r="B228" s="142" t="s">
        <v>92</v>
      </c>
      <c r="C228" s="143">
        <v>209</v>
      </c>
      <c r="D228" s="144">
        <v>5000</v>
      </c>
      <c r="E228" s="145">
        <f t="shared" si="28"/>
        <v>4.1799999999999997E-2</v>
      </c>
      <c r="F228" s="143"/>
      <c r="G228" s="144"/>
      <c r="H228" s="145">
        <f t="shared" si="25"/>
        <v>4.1799999999999997E-2</v>
      </c>
      <c r="I228" s="143">
        <v>1</v>
      </c>
      <c r="J228" s="144" t="s">
        <v>21</v>
      </c>
      <c r="K228" s="208" t="s">
        <v>12</v>
      </c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 spans="1:26" s="140" customFormat="1" ht="12.75">
      <c r="A229" s="141">
        <v>2594</v>
      </c>
      <c r="B229" s="142" t="s">
        <v>212</v>
      </c>
      <c r="C229" s="143">
        <v>188</v>
      </c>
      <c r="D229" s="144">
        <v>5000</v>
      </c>
      <c r="E229" s="145">
        <f t="shared" si="28"/>
        <v>3.7600000000000001E-2</v>
      </c>
      <c r="F229" s="143"/>
      <c r="G229" s="144"/>
      <c r="H229" s="145">
        <f t="shared" si="25"/>
        <v>3.7600000000000001E-2</v>
      </c>
      <c r="I229" s="143">
        <v>1</v>
      </c>
      <c r="J229" s="144" t="s">
        <v>21</v>
      </c>
      <c r="K229" s="145" t="s">
        <v>12</v>
      </c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spans="1:26" s="140" customFormat="1" ht="12.75">
      <c r="A230" s="141">
        <v>2595</v>
      </c>
      <c r="B230" s="142" t="s">
        <v>93</v>
      </c>
      <c r="C230" s="143">
        <v>600</v>
      </c>
      <c r="D230" s="144">
        <v>1000</v>
      </c>
      <c r="E230" s="145">
        <f>C230/D230</f>
        <v>0.6</v>
      </c>
      <c r="F230" s="143">
        <v>12.5</v>
      </c>
      <c r="G230" s="144">
        <v>50</v>
      </c>
      <c r="H230" s="145">
        <f>F230/G230</f>
        <v>0.25</v>
      </c>
      <c r="I230" s="143">
        <v>0.05</v>
      </c>
      <c r="J230" s="144" t="s">
        <v>10</v>
      </c>
      <c r="K230" s="145" t="s">
        <v>12</v>
      </c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spans="1:26" ht="12.75">
      <c r="A231" s="141">
        <v>2596</v>
      </c>
      <c r="B231" s="142" t="s">
        <v>94</v>
      </c>
      <c r="C231" s="143">
        <v>490</v>
      </c>
      <c r="D231" s="144">
        <v>1000</v>
      </c>
      <c r="E231" s="145">
        <f t="shared" si="28"/>
        <v>0.49</v>
      </c>
      <c r="F231" s="143"/>
      <c r="G231" s="144"/>
      <c r="H231" s="145">
        <f t="shared" si="25"/>
        <v>0.49</v>
      </c>
      <c r="I231" s="143">
        <v>0.05</v>
      </c>
      <c r="J231" s="144" t="s">
        <v>10</v>
      </c>
      <c r="K231" s="145" t="s">
        <v>12</v>
      </c>
      <c r="L231" s="114"/>
    </row>
    <row r="232" spans="1:26" s="114" customFormat="1" ht="12.75">
      <c r="A232" s="141">
        <v>2597</v>
      </c>
      <c r="B232" s="142" t="s">
        <v>213</v>
      </c>
      <c r="C232" s="143">
        <v>18</v>
      </c>
      <c r="D232" s="144">
        <v>1000</v>
      </c>
      <c r="E232" s="145">
        <f t="shared" si="28"/>
        <v>1.7999999999999999E-2</v>
      </c>
      <c r="F232" s="143">
        <v>3.3</v>
      </c>
      <c r="G232" s="144">
        <v>100</v>
      </c>
      <c r="H232" s="145">
        <f>F232/G232</f>
        <v>3.3000000000000002E-2</v>
      </c>
      <c r="I232" s="143">
        <v>0.05</v>
      </c>
      <c r="J232" s="144" t="s">
        <v>10</v>
      </c>
      <c r="K232" s="145" t="s">
        <v>12</v>
      </c>
    </row>
    <row r="233" spans="1:26" s="140" customFormat="1" ht="12.75">
      <c r="A233" s="141">
        <v>2598</v>
      </c>
      <c r="B233" s="142" t="s">
        <v>95</v>
      </c>
      <c r="C233" s="143">
        <v>75</v>
      </c>
      <c r="D233" s="144">
        <v>1000</v>
      </c>
      <c r="E233" s="145">
        <f>C233/D233</f>
        <v>7.4999999999999997E-2</v>
      </c>
      <c r="F233" s="143">
        <v>5.6</v>
      </c>
      <c r="G233" s="144">
        <v>50</v>
      </c>
      <c r="H233" s="145">
        <f>F233/G233</f>
        <v>0.11199999999999999</v>
      </c>
      <c r="I233" s="143">
        <v>1</v>
      </c>
      <c r="J233" s="144" t="s">
        <v>21</v>
      </c>
      <c r="K233" s="145" t="s">
        <v>12</v>
      </c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 spans="1:26" s="140" customFormat="1" ht="11.25" customHeight="1">
      <c r="A234" s="141">
        <v>2599</v>
      </c>
      <c r="B234" s="142" t="s">
        <v>96</v>
      </c>
      <c r="C234" s="143">
        <v>100</v>
      </c>
      <c r="D234" s="144">
        <v>1000</v>
      </c>
      <c r="E234" s="145">
        <f t="shared" si="28"/>
        <v>0.1</v>
      </c>
      <c r="F234" s="143">
        <v>120</v>
      </c>
      <c r="G234" s="144">
        <v>100</v>
      </c>
      <c r="H234" s="145">
        <f>F234/G234</f>
        <v>1.2</v>
      </c>
      <c r="I234" s="143">
        <v>0.5</v>
      </c>
      <c r="J234" s="144" t="s">
        <v>14</v>
      </c>
      <c r="K234" s="145" t="s">
        <v>12</v>
      </c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 spans="1:26" s="140" customFormat="1" ht="12.75">
      <c r="A235" s="141">
        <v>2600</v>
      </c>
      <c r="B235" s="142" t="s">
        <v>97</v>
      </c>
      <c r="C235" s="143">
        <v>120</v>
      </c>
      <c r="D235" s="144">
        <v>1000</v>
      </c>
      <c r="E235" s="145">
        <f t="shared" si="28"/>
        <v>0.12</v>
      </c>
      <c r="F235" s="143">
        <v>120</v>
      </c>
      <c r="G235" s="144">
        <v>100</v>
      </c>
      <c r="H235" s="145">
        <f>F235/G235</f>
        <v>1.2</v>
      </c>
      <c r="I235" s="143">
        <v>1</v>
      </c>
      <c r="J235" s="144" t="s">
        <v>21</v>
      </c>
      <c r="K235" s="145" t="s">
        <v>12</v>
      </c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 spans="1:26" s="140" customFormat="1" ht="12.75">
      <c r="A236" s="141">
        <v>2601</v>
      </c>
      <c r="B236" s="142" t="s">
        <v>98</v>
      </c>
      <c r="C236" s="143">
        <v>120</v>
      </c>
      <c r="D236" s="144">
        <v>1000</v>
      </c>
      <c r="E236" s="145">
        <f t="shared" si="28"/>
        <v>0.12</v>
      </c>
      <c r="F236" s="143">
        <v>120</v>
      </c>
      <c r="G236" s="144">
        <v>100</v>
      </c>
      <c r="H236" s="145">
        <f>F236/G236</f>
        <v>1.2</v>
      </c>
      <c r="I236" s="143">
        <v>0.5</v>
      </c>
      <c r="J236" s="144" t="s">
        <v>14</v>
      </c>
      <c r="K236" s="145" t="s">
        <v>12</v>
      </c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 spans="1:26" s="140" customFormat="1" ht="12.75">
      <c r="A237" s="141">
        <v>2602</v>
      </c>
      <c r="B237" s="142" t="s">
        <v>99</v>
      </c>
      <c r="C237" s="143">
        <v>38</v>
      </c>
      <c r="D237" s="144">
        <v>1000</v>
      </c>
      <c r="E237" s="145">
        <f t="shared" si="28"/>
        <v>3.7999999999999999E-2</v>
      </c>
      <c r="F237" s="143"/>
      <c r="G237" s="144"/>
      <c r="H237" s="145">
        <f t="shared" ref="H237:H241" si="29">E237</f>
        <v>3.7999999999999999E-2</v>
      </c>
      <c r="I237" s="143">
        <v>1</v>
      </c>
      <c r="J237" s="144" t="s">
        <v>21</v>
      </c>
      <c r="K237" s="145" t="s">
        <v>12</v>
      </c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 spans="1:26" s="114" customFormat="1" ht="12.75">
      <c r="A238" s="141">
        <v>2603</v>
      </c>
      <c r="B238" s="142" t="s">
        <v>214</v>
      </c>
      <c r="C238" s="143">
        <v>100</v>
      </c>
      <c r="D238" s="144">
        <v>5000</v>
      </c>
      <c r="E238" s="145">
        <f t="shared" si="28"/>
        <v>0.02</v>
      </c>
      <c r="F238" s="143"/>
      <c r="G238" s="144"/>
      <c r="H238" s="145">
        <f t="shared" si="29"/>
        <v>0.02</v>
      </c>
      <c r="I238" s="143">
        <v>1</v>
      </c>
      <c r="J238" s="144" t="s">
        <v>21</v>
      </c>
      <c r="K238" s="145" t="s">
        <v>11</v>
      </c>
    </row>
    <row r="239" spans="1:26" s="140" customFormat="1" ht="12.75">
      <c r="A239" s="141">
        <v>2604</v>
      </c>
      <c r="B239" s="142" t="s">
        <v>100</v>
      </c>
      <c r="C239" s="143">
        <v>13</v>
      </c>
      <c r="D239" s="144">
        <v>5000</v>
      </c>
      <c r="E239" s="145">
        <f t="shared" si="28"/>
        <v>2.5999999999999999E-3</v>
      </c>
      <c r="F239" s="143"/>
      <c r="G239" s="144"/>
      <c r="H239" s="145">
        <f t="shared" si="29"/>
        <v>2.5999999999999999E-3</v>
      </c>
      <c r="I239" s="143">
        <v>1</v>
      </c>
      <c r="J239" s="144" t="s">
        <v>12</v>
      </c>
      <c r="K239" s="145" t="s">
        <v>12</v>
      </c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 spans="1:26" s="140" customFormat="1" ht="12.75">
      <c r="A240" s="141">
        <v>2605</v>
      </c>
      <c r="B240" s="142" t="s">
        <v>101</v>
      </c>
      <c r="C240" s="143">
        <v>40.700000000000003</v>
      </c>
      <c r="D240" s="144">
        <v>1000</v>
      </c>
      <c r="E240" s="145">
        <f t="shared" si="28"/>
        <v>4.07E-2</v>
      </c>
      <c r="F240" s="143"/>
      <c r="G240" s="144"/>
      <c r="H240" s="145">
        <f>E240</f>
        <v>4.07E-2</v>
      </c>
      <c r="I240" s="143">
        <v>0.05</v>
      </c>
      <c r="J240" s="144" t="s">
        <v>10</v>
      </c>
      <c r="K240" s="145" t="s">
        <v>12</v>
      </c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 spans="1:26" s="114" customFormat="1" ht="12.75">
      <c r="A241" s="141">
        <v>2606</v>
      </c>
      <c r="B241" s="142" t="s">
        <v>102</v>
      </c>
      <c r="C241" s="143">
        <v>528</v>
      </c>
      <c r="D241" s="144">
        <v>1000</v>
      </c>
      <c r="E241" s="145">
        <f t="shared" si="28"/>
        <v>0.52800000000000002</v>
      </c>
      <c r="F241" s="143"/>
      <c r="G241" s="144"/>
      <c r="H241" s="145">
        <f t="shared" si="29"/>
        <v>0.52800000000000002</v>
      </c>
      <c r="I241" s="143">
        <v>0.05</v>
      </c>
      <c r="J241" s="144" t="s">
        <v>10</v>
      </c>
      <c r="K241" s="145" t="s">
        <v>11</v>
      </c>
    </row>
    <row r="242" spans="1:26" s="114" customFormat="1" ht="12.75">
      <c r="A242" s="141">
        <v>2607</v>
      </c>
      <c r="B242" s="199" t="s">
        <v>215</v>
      </c>
      <c r="C242" s="143">
        <v>39</v>
      </c>
      <c r="D242" s="144">
        <v>1000</v>
      </c>
      <c r="E242" s="145">
        <f t="shared" si="28"/>
        <v>3.9E-2</v>
      </c>
      <c r="F242" s="143">
        <v>4.3</v>
      </c>
      <c r="G242" s="144">
        <v>100</v>
      </c>
      <c r="H242" s="145">
        <f>+F242/G242</f>
        <v>4.2999999999999997E-2</v>
      </c>
      <c r="I242" s="143">
        <v>0.5</v>
      </c>
      <c r="J242" s="144" t="s">
        <v>14</v>
      </c>
      <c r="K242" s="145" t="s">
        <v>12</v>
      </c>
    </row>
    <row r="243" spans="1:26" s="140" customFormat="1" ht="12.75">
      <c r="A243" s="141">
        <v>2608</v>
      </c>
      <c r="B243" s="199" t="s">
        <v>216</v>
      </c>
      <c r="C243" s="143">
        <v>100</v>
      </c>
      <c r="D243" s="144">
        <v>1000</v>
      </c>
      <c r="E243" s="145">
        <f t="shared" si="28"/>
        <v>0.1</v>
      </c>
      <c r="F243" s="143">
        <v>100</v>
      </c>
      <c r="G243" s="144">
        <v>10</v>
      </c>
      <c r="H243" s="145">
        <f>+F243/G243</f>
        <v>10</v>
      </c>
      <c r="I243" s="143">
        <v>0.05</v>
      </c>
      <c r="J243" s="144" t="s">
        <v>10</v>
      </c>
      <c r="K243" s="145" t="s">
        <v>13</v>
      </c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 spans="1:26" s="140" customFormat="1" ht="12.75">
      <c r="A244" s="141">
        <v>2609</v>
      </c>
      <c r="B244" s="193" t="s">
        <v>217</v>
      </c>
      <c r="C244" s="143">
        <v>100</v>
      </c>
      <c r="D244" s="144">
        <v>1000</v>
      </c>
      <c r="E244" s="145">
        <f t="shared" si="28"/>
        <v>0.1</v>
      </c>
      <c r="F244" s="143">
        <v>100</v>
      </c>
      <c r="G244" s="144">
        <v>50</v>
      </c>
      <c r="H244" s="145">
        <f>F244/G244</f>
        <v>2</v>
      </c>
      <c r="I244" s="143">
        <v>1</v>
      </c>
      <c r="J244" s="144" t="s">
        <v>21</v>
      </c>
      <c r="K244" s="145" t="s">
        <v>12</v>
      </c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 spans="1:26" s="140" customFormat="1" ht="12.75">
      <c r="A245" s="141">
        <v>2610</v>
      </c>
      <c r="B245" s="209" t="s">
        <v>218</v>
      </c>
      <c r="C245" s="143">
        <v>100</v>
      </c>
      <c r="D245" s="144">
        <v>1000</v>
      </c>
      <c r="E245" s="145">
        <f t="shared" si="28"/>
        <v>0.1</v>
      </c>
      <c r="F245" s="143"/>
      <c r="G245" s="144"/>
      <c r="H245" s="145">
        <v>0.1</v>
      </c>
      <c r="I245" s="143">
        <v>0.05</v>
      </c>
      <c r="J245" s="144" t="s">
        <v>10</v>
      </c>
      <c r="K245" s="145" t="s">
        <v>12</v>
      </c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 spans="1:26" s="140" customFormat="1" ht="12.75">
      <c r="A246" s="141">
        <v>2611</v>
      </c>
      <c r="B246" s="199" t="s">
        <v>219</v>
      </c>
      <c r="C246" s="143">
        <v>100</v>
      </c>
      <c r="D246" s="144">
        <v>1000</v>
      </c>
      <c r="E246" s="145">
        <f t="shared" si="28"/>
        <v>0.1</v>
      </c>
      <c r="F246" s="143"/>
      <c r="G246" s="144"/>
      <c r="H246" s="145">
        <v>0.1</v>
      </c>
      <c r="I246" s="143">
        <v>1</v>
      </c>
      <c r="J246" s="144" t="s">
        <v>21</v>
      </c>
      <c r="K246" s="145" t="s">
        <v>12</v>
      </c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 spans="1:26" s="140" customFormat="1" ht="12.75">
      <c r="A247" s="141">
        <v>2612</v>
      </c>
      <c r="B247" s="193" t="s">
        <v>220</v>
      </c>
      <c r="C247" s="143">
        <v>100</v>
      </c>
      <c r="D247" s="144">
        <v>1000</v>
      </c>
      <c r="E247" s="145">
        <f t="shared" si="28"/>
        <v>0.1</v>
      </c>
      <c r="F247" s="143"/>
      <c r="G247" s="144"/>
      <c r="H247" s="145">
        <v>0.1</v>
      </c>
      <c r="I247" s="143">
        <v>1</v>
      </c>
      <c r="J247" s="144" t="s">
        <v>21</v>
      </c>
      <c r="K247" s="145" t="s">
        <v>12</v>
      </c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 spans="1:26" s="140" customFormat="1" ht="12.75">
      <c r="A248" s="210">
        <v>2613</v>
      </c>
      <c r="B248" s="211" t="s">
        <v>221</v>
      </c>
      <c r="C248" s="212">
        <v>100</v>
      </c>
      <c r="D248" s="213">
        <v>1000</v>
      </c>
      <c r="E248" s="214">
        <f t="shared" si="28"/>
        <v>0.1</v>
      </c>
      <c r="F248" s="212"/>
      <c r="G248" s="213"/>
      <c r="H248" s="214">
        <v>0.1</v>
      </c>
      <c r="I248" s="212">
        <v>1</v>
      </c>
      <c r="J248" s="213" t="s">
        <v>21</v>
      </c>
      <c r="K248" s="214" t="s">
        <v>12</v>
      </c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 spans="1:26" s="216" customFormat="1" ht="12.75">
      <c r="A249" s="141">
        <v>2614</v>
      </c>
      <c r="B249" s="209" t="s">
        <v>222</v>
      </c>
      <c r="C249" s="143">
        <v>100</v>
      </c>
      <c r="D249" s="144">
        <v>1000</v>
      </c>
      <c r="E249" s="145">
        <f t="shared" si="28"/>
        <v>0.1</v>
      </c>
      <c r="F249" s="143"/>
      <c r="G249" s="144"/>
      <c r="H249" s="145">
        <v>0.1</v>
      </c>
      <c r="I249" s="143">
        <v>1</v>
      </c>
      <c r="J249" s="144" t="s">
        <v>21</v>
      </c>
      <c r="K249" s="145" t="s">
        <v>12</v>
      </c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</row>
    <row r="250" spans="1:26" ht="13.5" thickBot="1">
      <c r="A250" s="146">
        <v>2615</v>
      </c>
      <c r="B250" s="217" t="s">
        <v>188</v>
      </c>
      <c r="C250" s="148">
        <v>0.59</v>
      </c>
      <c r="D250" s="149">
        <v>5000</v>
      </c>
      <c r="E250" s="150">
        <f>C250/D250</f>
        <v>1.18E-4</v>
      </c>
      <c r="F250" s="148"/>
      <c r="G250" s="149"/>
      <c r="H250" s="150">
        <f>E250</f>
        <v>1.18E-4</v>
      </c>
      <c r="I250" s="148">
        <v>0.05</v>
      </c>
      <c r="J250" s="149" t="s">
        <v>10</v>
      </c>
      <c r="K250" s="150" t="s">
        <v>12</v>
      </c>
      <c r="L250" s="114"/>
    </row>
    <row r="251" spans="1:26" ht="12.75">
      <c r="A251" s="218"/>
      <c r="B251" s="219"/>
      <c r="C251" s="154"/>
      <c r="D251" s="154"/>
      <c r="E251" s="154"/>
      <c r="F251" s="154"/>
      <c r="G251" s="154"/>
      <c r="H251" s="154"/>
      <c r="I251" s="154"/>
      <c r="J251" s="154"/>
      <c r="K251" s="154"/>
      <c r="L251" s="114"/>
    </row>
    <row r="252" spans="1:26" ht="12.75" customHeight="1">
      <c r="A252" s="218" t="s">
        <v>223</v>
      </c>
      <c r="B252" s="220"/>
      <c r="C252" s="172"/>
      <c r="D252" s="221"/>
      <c r="E252" s="221"/>
      <c r="F252" s="221"/>
      <c r="G252" s="221"/>
      <c r="H252" s="221"/>
      <c r="I252" s="221"/>
      <c r="J252" s="221"/>
      <c r="K252" s="108"/>
      <c r="L252" s="114"/>
    </row>
    <row r="253" spans="1:26" ht="12" customHeight="1">
      <c r="A253" s="222" t="s">
        <v>104</v>
      </c>
      <c r="B253" s="223" t="s">
        <v>224</v>
      </c>
      <c r="C253" s="172"/>
      <c r="D253" s="221"/>
      <c r="E253" s="221"/>
      <c r="F253" s="221"/>
      <c r="G253" s="221"/>
      <c r="H253" s="221"/>
      <c r="I253" s="221"/>
      <c r="J253" s="221"/>
      <c r="K253" s="108"/>
      <c r="L253" s="114"/>
    </row>
    <row r="254" spans="1:26" ht="12.75">
      <c r="A254" s="224" t="s">
        <v>105</v>
      </c>
      <c r="B254" s="224" t="s">
        <v>225</v>
      </c>
      <c r="C254" s="172"/>
      <c r="D254" s="221"/>
      <c r="E254" s="221"/>
      <c r="F254" s="221"/>
      <c r="G254" s="221"/>
      <c r="H254" s="221"/>
      <c r="I254" s="221"/>
      <c r="J254" s="221"/>
      <c r="K254" s="221"/>
    </row>
    <row r="255" spans="1:26" ht="12.75">
      <c r="A255" s="224"/>
      <c r="B255" s="224" t="s">
        <v>226</v>
      </c>
      <c r="C255" s="225"/>
      <c r="D255" s="226"/>
      <c r="E255" s="226"/>
      <c r="F255" s="226"/>
      <c r="G255" s="226"/>
      <c r="H255" s="226"/>
      <c r="I255" s="226"/>
      <c r="J255" s="226"/>
      <c r="K255" s="226"/>
    </row>
    <row r="256" spans="1:26" ht="12.75">
      <c r="A256" s="222" t="s">
        <v>227</v>
      </c>
      <c r="B256" s="223" t="s">
        <v>228</v>
      </c>
      <c r="C256" s="172"/>
      <c r="D256" s="221"/>
      <c r="E256" s="221"/>
      <c r="F256" s="221"/>
      <c r="G256" s="221"/>
      <c r="H256" s="221"/>
      <c r="I256" s="221"/>
      <c r="J256" s="221"/>
      <c r="K256" s="108"/>
    </row>
    <row r="257" spans="1:26" ht="12.75">
      <c r="A257" s="222" t="s">
        <v>229</v>
      </c>
      <c r="B257" s="223" t="s">
        <v>230</v>
      </c>
      <c r="C257" s="172"/>
      <c r="D257" s="221"/>
      <c r="E257" s="221"/>
      <c r="F257" s="221"/>
      <c r="G257" s="221"/>
      <c r="H257" s="221"/>
      <c r="I257" s="221"/>
      <c r="J257" s="221"/>
      <c r="K257" s="108"/>
    </row>
    <row r="258" spans="1:26" ht="15.75">
      <c r="A258" s="227" t="s">
        <v>231</v>
      </c>
      <c r="B258" s="220"/>
      <c r="C258" s="172"/>
      <c r="D258" s="221"/>
      <c r="E258" s="221"/>
      <c r="F258" s="221"/>
      <c r="G258" s="221"/>
      <c r="H258" s="221"/>
      <c r="I258" s="221"/>
      <c r="J258" s="221"/>
      <c r="K258" s="108"/>
    </row>
    <row r="259" spans="1:26" ht="12.75">
      <c r="A259" s="218" t="s">
        <v>232</v>
      </c>
      <c r="B259" s="220" t="s">
        <v>106</v>
      </c>
      <c r="C259" s="172"/>
      <c r="D259" s="221"/>
      <c r="E259" s="221"/>
      <c r="F259" s="221"/>
      <c r="G259" s="221"/>
      <c r="H259" s="221"/>
      <c r="I259" s="221"/>
      <c r="J259" s="221"/>
      <c r="K259" s="108"/>
    </row>
    <row r="260" spans="1:26" ht="12.75">
      <c r="A260" s="218" t="s">
        <v>233</v>
      </c>
      <c r="B260" s="220" t="s">
        <v>107</v>
      </c>
      <c r="C260" s="172"/>
      <c r="D260" s="221"/>
      <c r="E260" s="221"/>
      <c r="F260" s="221"/>
      <c r="G260" s="221"/>
      <c r="H260" s="221"/>
      <c r="I260" s="221"/>
      <c r="J260" s="221"/>
      <c r="K260" s="108"/>
    </row>
    <row r="261" spans="1:26" ht="12.75">
      <c r="A261" s="218" t="s">
        <v>234</v>
      </c>
      <c r="B261" s="220" t="s">
        <v>108</v>
      </c>
      <c r="C261" s="228"/>
      <c r="D261" s="228"/>
      <c r="E261" s="228"/>
      <c r="F261" s="221"/>
      <c r="G261" s="228"/>
      <c r="H261" s="228"/>
      <c r="I261" s="228"/>
      <c r="J261" s="228"/>
      <c r="K261" s="108"/>
    </row>
    <row r="262" spans="1:26" ht="12.75">
      <c r="A262" s="218" t="s">
        <v>235</v>
      </c>
      <c r="B262" s="220" t="s">
        <v>109</v>
      </c>
      <c r="C262" s="172"/>
      <c r="D262" s="221"/>
      <c r="E262" s="221"/>
      <c r="F262" s="221"/>
      <c r="G262" s="221"/>
      <c r="H262" s="221"/>
      <c r="I262" s="221"/>
      <c r="J262" s="221"/>
      <c r="K262" s="108"/>
    </row>
    <row r="263" spans="1:26" ht="12.75">
      <c r="A263" s="218" t="s">
        <v>236</v>
      </c>
      <c r="B263" s="220" t="s">
        <v>237</v>
      </c>
      <c r="C263" s="172"/>
      <c r="D263" s="221"/>
      <c r="E263" s="221"/>
      <c r="F263" s="221"/>
      <c r="G263" s="221"/>
      <c r="H263" s="221"/>
      <c r="I263" s="221"/>
      <c r="J263" s="221"/>
      <c r="K263" s="108"/>
    </row>
    <row r="264" spans="1:26" ht="12.75">
      <c r="A264" s="155" t="s">
        <v>238</v>
      </c>
      <c r="B264" s="220"/>
      <c r="C264" s="1"/>
      <c r="D264" s="1"/>
      <c r="E264" s="221"/>
      <c r="F264" s="221"/>
      <c r="G264" s="221"/>
      <c r="H264" s="221"/>
      <c r="I264" s="221"/>
      <c r="J264" s="221"/>
      <c r="K264" s="108"/>
    </row>
    <row r="265" spans="1:26" ht="12.75">
      <c r="A265" s="218" t="s">
        <v>239</v>
      </c>
      <c r="B265" s="220" t="s">
        <v>110</v>
      </c>
      <c r="C265" s="1"/>
      <c r="D265" s="1"/>
      <c r="E265" s="221"/>
      <c r="F265" s="221"/>
      <c r="G265" s="221"/>
      <c r="H265" s="221"/>
      <c r="I265" s="221"/>
      <c r="J265" s="221"/>
      <c r="K265" s="108"/>
    </row>
    <row r="266" spans="1:26" s="231" customFormat="1" ht="12.75">
      <c r="A266" s="218" t="s">
        <v>14</v>
      </c>
      <c r="B266" s="220" t="s">
        <v>240</v>
      </c>
      <c r="C266" s="228"/>
      <c r="D266" s="228"/>
      <c r="E266" s="221"/>
      <c r="F266" s="221"/>
      <c r="G266" s="221"/>
      <c r="H266" s="221"/>
      <c r="I266" s="221"/>
      <c r="J266" s="221"/>
      <c r="K266" s="108"/>
      <c r="L266" s="229"/>
      <c r="M266" s="230"/>
      <c r="N266" s="230"/>
      <c r="O266" s="230"/>
      <c r="P266" s="230"/>
      <c r="Q266" s="230"/>
      <c r="R266" s="230"/>
      <c r="S266" s="230"/>
      <c r="T266" s="230"/>
      <c r="U266" s="230"/>
      <c r="V266" s="230"/>
      <c r="W266" s="230"/>
      <c r="X266" s="230"/>
      <c r="Y266" s="230"/>
      <c r="Z266" s="230"/>
    </row>
    <row r="267" spans="1:26" ht="12.75">
      <c r="A267" s="218" t="s">
        <v>241</v>
      </c>
      <c r="B267" s="220" t="s">
        <v>111</v>
      </c>
      <c r="C267" s="1"/>
      <c r="D267" s="1"/>
      <c r="E267" s="221"/>
      <c r="F267" s="221"/>
      <c r="G267" s="221"/>
      <c r="H267" s="221"/>
      <c r="I267" s="221"/>
      <c r="J267" s="221"/>
      <c r="K267" s="108"/>
    </row>
    <row r="268" spans="1:26" ht="12.75">
      <c r="A268" s="218" t="s">
        <v>242</v>
      </c>
      <c r="B268" s="220" t="s">
        <v>112</v>
      </c>
      <c r="C268" s="1"/>
      <c r="D268" s="1"/>
      <c r="E268" s="221"/>
      <c r="F268" s="221"/>
      <c r="G268" s="221"/>
      <c r="H268" s="221"/>
      <c r="I268" s="221"/>
      <c r="J268" s="221"/>
      <c r="K268" s="108"/>
    </row>
    <row r="269" spans="1:26" ht="12.75">
      <c r="A269" s="218" t="s">
        <v>243</v>
      </c>
      <c r="B269" s="220" t="s">
        <v>113</v>
      </c>
      <c r="C269" s="221"/>
      <c r="D269" s="221"/>
      <c r="E269" s="221"/>
      <c r="F269" s="221"/>
      <c r="G269" s="221"/>
      <c r="H269" s="221"/>
      <c r="I269" s="221"/>
      <c r="J269" s="221"/>
      <c r="K269" s="108"/>
    </row>
    <row r="270" spans="1:26" ht="12.75">
      <c r="A270" s="155" t="s">
        <v>244</v>
      </c>
      <c r="B270" s="220"/>
      <c r="C270" s="172"/>
      <c r="D270" s="221"/>
      <c r="E270" s="221"/>
      <c r="F270" s="221"/>
      <c r="G270" s="221"/>
      <c r="H270" s="221"/>
      <c r="I270" s="221"/>
      <c r="J270" s="221"/>
      <c r="K270" s="108"/>
    </row>
    <row r="271" spans="1:26" ht="12.75">
      <c r="A271" s="218" t="s">
        <v>245</v>
      </c>
      <c r="B271" s="220" t="s">
        <v>114</v>
      </c>
      <c r="C271" s="172"/>
      <c r="D271" s="221"/>
      <c r="E271" s="221"/>
      <c r="F271" s="221"/>
      <c r="G271" s="221"/>
      <c r="H271" s="221"/>
      <c r="I271" s="221"/>
      <c r="J271" s="221"/>
      <c r="K271" s="108"/>
    </row>
    <row r="272" spans="1:26" s="231" customFormat="1" ht="12.75">
      <c r="A272" s="218" t="s">
        <v>246</v>
      </c>
      <c r="B272" s="220" t="s">
        <v>115</v>
      </c>
      <c r="C272" s="172"/>
      <c r="D272" s="221"/>
      <c r="E272" s="221"/>
      <c r="F272" s="221"/>
      <c r="G272" s="221"/>
      <c r="H272" s="221"/>
      <c r="I272" s="221"/>
      <c r="J272" s="221"/>
      <c r="K272" s="108"/>
      <c r="L272" s="229"/>
      <c r="M272" s="230"/>
      <c r="N272" s="230"/>
      <c r="O272" s="230"/>
      <c r="P272" s="230"/>
      <c r="Q272" s="230"/>
      <c r="R272" s="230"/>
      <c r="S272" s="230"/>
      <c r="T272" s="230"/>
      <c r="U272" s="230"/>
      <c r="V272" s="230"/>
      <c r="W272" s="230"/>
      <c r="X272" s="230"/>
      <c r="Y272" s="230"/>
      <c r="Z272" s="230"/>
    </row>
    <row r="273" spans="1:11" ht="12.75">
      <c r="A273" s="218" t="s">
        <v>242</v>
      </c>
      <c r="B273" s="220" t="s">
        <v>112</v>
      </c>
      <c r="C273" s="172"/>
      <c r="D273" s="221"/>
      <c r="E273" s="221"/>
      <c r="F273" s="221"/>
      <c r="G273" s="221"/>
      <c r="H273" s="221"/>
      <c r="I273" s="221"/>
      <c r="J273" s="221"/>
      <c r="K273" s="108"/>
    </row>
    <row r="274" spans="1:11" ht="12.75">
      <c r="A274" s="218" t="s">
        <v>243</v>
      </c>
      <c r="B274" s="220" t="s">
        <v>113</v>
      </c>
      <c r="C274" s="172"/>
      <c r="D274" s="221"/>
      <c r="E274" s="221"/>
      <c r="F274" s="221"/>
      <c r="G274" s="221"/>
      <c r="H274" s="221"/>
      <c r="I274" s="221"/>
      <c r="J274" s="221"/>
      <c r="K274" s="108"/>
    </row>
    <row r="275" spans="1:11" ht="12.75">
      <c r="A275" s="218"/>
      <c r="B275" s="220"/>
      <c r="C275" s="172"/>
      <c r="D275" s="221"/>
      <c r="E275" s="221"/>
      <c r="F275" s="221"/>
      <c r="G275" s="221"/>
      <c r="H275" s="221"/>
      <c r="I275" s="221"/>
      <c r="J275" s="221"/>
      <c r="K275" s="108"/>
    </row>
    <row r="276" spans="1:11" ht="12.75">
      <c r="A276" s="218"/>
      <c r="B276" s="220"/>
      <c r="C276" s="172"/>
      <c r="D276" s="221"/>
      <c r="E276" s="221"/>
      <c r="F276" s="221"/>
      <c r="G276" s="221"/>
      <c r="H276" s="221"/>
      <c r="I276" s="221"/>
      <c r="J276" s="221"/>
      <c r="K276" s="108"/>
    </row>
    <row r="277" spans="1:11" ht="12.75">
      <c r="A277" s="218"/>
      <c r="B277" s="220"/>
      <c r="C277" s="172"/>
      <c r="D277" s="221"/>
      <c r="E277" s="221"/>
      <c r="F277" s="221"/>
      <c r="G277" s="221"/>
      <c r="H277" s="221"/>
      <c r="I277" s="221"/>
      <c r="J277" s="221"/>
      <c r="K277" s="108"/>
    </row>
    <row r="278" spans="1:11" ht="12.75">
      <c r="A278" s="218"/>
      <c r="B278" s="220"/>
      <c r="C278" s="172"/>
      <c r="D278" s="221"/>
      <c r="E278" s="221"/>
      <c r="F278" s="221"/>
      <c r="G278" s="221"/>
      <c r="H278" s="221"/>
      <c r="I278" s="221"/>
      <c r="J278" s="221"/>
      <c r="K278" s="108"/>
    </row>
    <row r="279" spans="1:11" ht="12.75">
      <c r="A279" s="218"/>
      <c r="B279" s="220"/>
      <c r="C279" s="172"/>
      <c r="D279" s="221"/>
      <c r="E279" s="221"/>
      <c r="F279" s="221"/>
      <c r="G279" s="221"/>
      <c r="H279" s="221"/>
      <c r="I279" s="221"/>
      <c r="J279" s="221"/>
      <c r="K279" s="108"/>
    </row>
    <row r="280" spans="1:11" ht="12.75">
      <c r="A280" s="218"/>
      <c r="B280" s="220"/>
      <c r="C280" s="172"/>
      <c r="D280" s="221"/>
      <c r="E280" s="221"/>
      <c r="F280" s="221"/>
      <c r="G280" s="221"/>
      <c r="H280" s="221"/>
      <c r="I280" s="221"/>
      <c r="J280" s="221"/>
      <c r="K280" s="108"/>
    </row>
    <row r="281" spans="1:11" ht="12.75">
      <c r="A281" s="218"/>
      <c r="B281" s="220"/>
      <c r="C281" s="172"/>
      <c r="D281" s="221"/>
      <c r="E281" s="221"/>
      <c r="F281" s="221"/>
      <c r="G281" s="221"/>
      <c r="H281" s="221"/>
      <c r="I281" s="221"/>
      <c r="J281" s="221"/>
      <c r="K281" s="108"/>
    </row>
    <row r="282" spans="1:11" ht="12.75">
      <c r="A282" s="218"/>
      <c r="B282" s="220"/>
      <c r="C282" s="172"/>
      <c r="D282" s="221"/>
      <c r="E282" s="221"/>
      <c r="F282" s="221"/>
      <c r="G282" s="221"/>
      <c r="H282" s="221"/>
      <c r="I282" s="221"/>
      <c r="J282" s="221"/>
      <c r="K282" s="108"/>
    </row>
    <row r="283" spans="1:11" ht="12.75">
      <c r="A283" s="218"/>
      <c r="B283" s="220"/>
      <c r="C283" s="172"/>
      <c r="D283" s="221"/>
      <c r="E283" s="221"/>
      <c r="F283" s="221"/>
      <c r="G283" s="221"/>
      <c r="H283" s="221"/>
      <c r="I283" s="221"/>
      <c r="J283" s="221"/>
      <c r="K283" s="108"/>
    </row>
    <row r="284" spans="1:11" ht="12.75">
      <c r="A284" s="218"/>
      <c r="B284" s="220"/>
      <c r="C284" s="172"/>
      <c r="D284" s="221"/>
      <c r="E284" s="221"/>
      <c r="F284" s="221"/>
      <c r="G284" s="221"/>
      <c r="H284" s="221"/>
      <c r="I284" s="221"/>
      <c r="J284" s="221"/>
      <c r="K284" s="108"/>
    </row>
    <row r="285" spans="1:11" ht="12.75">
      <c r="A285" s="218"/>
      <c r="B285" s="220"/>
      <c r="C285" s="172"/>
      <c r="D285" s="221"/>
      <c r="E285" s="221"/>
      <c r="F285" s="221"/>
      <c r="G285" s="221"/>
      <c r="H285" s="221"/>
      <c r="I285" s="221"/>
      <c r="J285" s="221"/>
      <c r="K285" s="108"/>
    </row>
    <row r="286" spans="1:11" ht="12.75">
      <c r="A286" s="218"/>
      <c r="B286" s="220"/>
      <c r="C286" s="172"/>
      <c r="D286" s="221"/>
      <c r="E286" s="221"/>
      <c r="F286" s="221"/>
      <c r="G286" s="221"/>
      <c r="H286" s="221"/>
      <c r="I286" s="221"/>
      <c r="J286" s="221"/>
      <c r="K286" s="108"/>
    </row>
    <row r="287" spans="1:11" ht="12.75">
      <c r="A287" s="218"/>
      <c r="B287" s="220"/>
      <c r="C287" s="172"/>
      <c r="D287" s="221"/>
      <c r="E287" s="221"/>
      <c r="F287" s="221"/>
      <c r="G287" s="221"/>
      <c r="H287" s="221"/>
      <c r="I287" s="221"/>
      <c r="J287" s="221"/>
      <c r="K287" s="108"/>
    </row>
    <row r="288" spans="1:11" ht="12.75">
      <c r="A288" s="218"/>
      <c r="B288" s="220"/>
      <c r="C288" s="172"/>
      <c r="D288" s="221"/>
      <c r="E288" s="221"/>
      <c r="F288" s="221"/>
      <c r="G288" s="221"/>
      <c r="H288" s="221"/>
      <c r="I288" s="221"/>
      <c r="J288" s="221"/>
      <c r="K288" s="108"/>
    </row>
    <row r="289" spans="1:11" ht="12.75">
      <c r="A289" s="218"/>
      <c r="B289" s="220"/>
      <c r="C289" s="172"/>
      <c r="D289" s="221"/>
      <c r="E289" s="221"/>
      <c r="F289" s="221"/>
      <c r="G289" s="221"/>
      <c r="H289" s="221"/>
      <c r="I289" s="221"/>
      <c r="J289" s="221"/>
      <c r="K289" s="108"/>
    </row>
    <row r="290" spans="1:11" ht="12.75">
      <c r="A290" s="218"/>
      <c r="B290" s="220"/>
      <c r="C290" s="172"/>
      <c r="D290" s="221"/>
      <c r="E290" s="221"/>
      <c r="F290" s="221"/>
      <c r="G290" s="221"/>
      <c r="H290" s="221"/>
      <c r="I290" s="221"/>
      <c r="J290" s="221"/>
      <c r="K290" s="108"/>
    </row>
    <row r="291" spans="1:11" ht="12.75">
      <c r="A291" s="218"/>
      <c r="B291" s="220"/>
      <c r="C291" s="172"/>
      <c r="D291" s="221"/>
      <c r="E291" s="221"/>
      <c r="F291" s="221"/>
      <c r="G291" s="221"/>
      <c r="H291" s="221"/>
      <c r="I291" s="221"/>
      <c r="J291" s="221"/>
      <c r="K291" s="108"/>
    </row>
    <row r="292" spans="1:11" ht="12.75">
      <c r="A292" s="218"/>
      <c r="B292" s="220"/>
      <c r="C292" s="172"/>
      <c r="D292" s="221"/>
      <c r="E292" s="221"/>
      <c r="F292" s="221"/>
      <c r="G292" s="221"/>
      <c r="H292" s="221"/>
      <c r="I292" s="221"/>
      <c r="J292" s="221"/>
      <c r="K292" s="108"/>
    </row>
  </sheetData>
  <sheetProtection algorithmName="SHA-512" hashValue="a85usKN4I4vSvSDR35QTvRi1RGuYi4nCL7pIcpvnFI61OyE3j6UN/8vBMUNyN9oPv6WlRhh5ncb9vpcDimDRDw==" saltValue="Hyg5uYPESzKvFSEDU1Ya6Q==" spinCount="100000" sheet="1" objects="1" scenarios="1"/>
  <dataConsolidate/>
  <mergeCells count="1">
    <mergeCell ref="C4:E4"/>
  </mergeCells>
  <hyperlinks>
    <hyperlink ref="B132" r:id="rId1"/>
    <hyperlink ref="B162" r:id="rId2"/>
  </hyperlinks>
  <pageMargins left="0.35433070866141736" right="0.35433070866141736" top="0.59055118110236227" bottom="0.43307086614173229" header="0.23622047244094491" footer="0.23622047244094491"/>
  <pageSetup paperSize="9" scale="98" fitToHeight="0" orientation="landscape" r:id="rId3"/>
  <headerFooter alignWithMargins="0">
    <oddHeader xml:space="preserve">&amp;C&amp;11Detergents Ingredients Database (DID-list) Part A. List of ingredients 2014 &amp;9
 </oddHeader>
    <oddFooter>&amp;L&amp;C&amp;RPage &amp;P (&amp;N)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"/>
  <sheetViews>
    <sheetView workbookViewId="0">
      <selection activeCell="E28" sqref="E28"/>
    </sheetView>
  </sheetViews>
  <sheetFormatPr defaultColWidth="9.140625" defaultRowHeight="12.7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K22"/>
  <sheetViews>
    <sheetView tabSelected="1" zoomScaleNormal="100" workbookViewId="0">
      <selection activeCell="H28" sqref="H28"/>
    </sheetView>
  </sheetViews>
  <sheetFormatPr defaultColWidth="9.140625" defaultRowHeight="12.75"/>
  <cols>
    <col min="1" max="1" width="15.28515625" customWidth="1"/>
    <col min="2" max="2" width="12.7109375" customWidth="1"/>
    <col min="3" max="4" width="13.28515625" customWidth="1"/>
    <col min="7" max="7" width="12.42578125" customWidth="1"/>
  </cols>
  <sheetData>
    <row r="1" spans="1:11" ht="15.75">
      <c r="A1" s="67" t="s">
        <v>268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3.5" thickBot="1">
      <c r="A2" s="41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A3" s="92" t="s">
        <v>133</v>
      </c>
      <c r="B3" s="68" t="s">
        <v>122</v>
      </c>
      <c r="C3" s="69" t="s">
        <v>122</v>
      </c>
      <c r="D3" s="68" t="s">
        <v>123</v>
      </c>
      <c r="E3" s="68" t="s">
        <v>123</v>
      </c>
      <c r="F3" s="68" t="s">
        <v>123</v>
      </c>
      <c r="G3" s="68" t="s">
        <v>123</v>
      </c>
      <c r="H3" s="236" t="s">
        <v>140</v>
      </c>
      <c r="I3" s="237"/>
      <c r="J3" s="238"/>
      <c r="K3" s="18"/>
    </row>
    <row r="4" spans="1:11" ht="22.5">
      <c r="A4" s="18"/>
      <c r="B4" s="70" t="s">
        <v>124</v>
      </c>
      <c r="C4" s="71" t="s">
        <v>130</v>
      </c>
      <c r="D4" s="70" t="s">
        <v>137</v>
      </c>
      <c r="E4" s="70" t="s">
        <v>121</v>
      </c>
      <c r="F4" s="70" t="s">
        <v>139</v>
      </c>
      <c r="G4" s="72" t="s">
        <v>138</v>
      </c>
      <c r="H4" s="73" t="s">
        <v>261</v>
      </c>
      <c r="I4" s="74" t="s">
        <v>262</v>
      </c>
      <c r="J4" s="75" t="s">
        <v>263</v>
      </c>
      <c r="K4" s="18"/>
    </row>
    <row r="5" spans="1:11">
      <c r="A5" s="18" t="s">
        <v>131</v>
      </c>
      <c r="B5" s="76">
        <f>SUM('Start -&gt;:&lt;- End'!J25)</f>
        <v>0</v>
      </c>
      <c r="C5" s="77">
        <f>SUM('Start -&gt;:&lt;- End'!K25)</f>
        <v>0</v>
      </c>
      <c r="D5" s="76">
        <f>SUM('Start -&gt;:&lt;- End'!L25)</f>
        <v>0</v>
      </c>
      <c r="E5" s="76">
        <f>SUM('Start -&gt;:&lt;- End'!M25)</f>
        <v>0</v>
      </c>
      <c r="F5" s="76">
        <f>SUM('Start -&gt;:&lt;- End'!N25)</f>
        <v>0</v>
      </c>
      <c r="G5" s="76">
        <f>SUM('Start -&gt;:&lt;- End'!O25)</f>
        <v>0</v>
      </c>
      <c r="H5" s="242">
        <f>100*SUM('Start -&gt;:&lt;- End'!P25)+10*SUM('Start -&gt;:&lt;- End'!Q25)+SUM('Start -&gt;:&lt;- End'!R25)</f>
        <v>0</v>
      </c>
      <c r="I5" s="243"/>
      <c r="J5" s="244"/>
      <c r="K5" s="18"/>
    </row>
    <row r="6" spans="1:11">
      <c r="A6" s="18" t="s">
        <v>132</v>
      </c>
      <c r="B6" s="76">
        <f>SUM('Start -&gt;:&lt;- End'!J26)</f>
        <v>0</v>
      </c>
      <c r="C6" s="77">
        <f>SUM('Start -&gt;:&lt;- End'!K26)</f>
        <v>0</v>
      </c>
      <c r="D6" s="76">
        <f>SUM('Start -&gt;:&lt;- End'!L26)</f>
        <v>0</v>
      </c>
      <c r="E6" s="76">
        <f>SUM('Start -&gt;:&lt;- End'!M26)</f>
        <v>0</v>
      </c>
      <c r="F6" s="76">
        <f>SUM('Start -&gt;:&lt;- End'!N26)</f>
        <v>0</v>
      </c>
      <c r="G6" s="76">
        <f>SUM('Start -&gt;:&lt;- End'!O26)</f>
        <v>0</v>
      </c>
      <c r="H6" s="242">
        <f>100*SUM('Start -&gt;:&lt;- End'!P26)+10*SUM('Start -&gt;:&lt;- End'!Q26)+SUM('Start -&gt;:&lt;- End'!R26)</f>
        <v>0</v>
      </c>
      <c r="I6" s="243"/>
      <c r="J6" s="244"/>
      <c r="K6" s="18"/>
    </row>
    <row r="7" spans="1:11" ht="13.5" thickBot="1">
      <c r="A7" s="18" t="s">
        <v>134</v>
      </c>
      <c r="B7" s="76">
        <f>SUM('Start -&gt;:&lt;- End'!J27)</f>
        <v>0</v>
      </c>
      <c r="C7" s="77">
        <f>SUM('Start -&gt;:&lt;- End'!K27)</f>
        <v>0</v>
      </c>
      <c r="D7" s="76">
        <f>SUM('Start -&gt;:&lt;- End'!L27)</f>
        <v>0</v>
      </c>
      <c r="E7" s="76">
        <f>SUM('Start -&gt;:&lt;- End'!M27)</f>
        <v>0</v>
      </c>
      <c r="F7" s="76">
        <f>SUM('Start -&gt;:&lt;- End'!N27)</f>
        <v>0</v>
      </c>
      <c r="G7" s="76">
        <f>SUM('Start -&gt;:&lt;- End'!O27)</f>
        <v>0</v>
      </c>
      <c r="H7" s="242">
        <f>100*SUM('Start -&gt;:&lt;- End'!P27)+10*SUM('Start -&gt;:&lt;- End'!Q27)+SUM('Start -&gt;:&lt;- End'!R27)</f>
        <v>0</v>
      </c>
      <c r="I7" s="243"/>
      <c r="J7" s="244"/>
      <c r="K7" s="18"/>
    </row>
    <row r="8" spans="1:11">
      <c r="A8" s="92" t="s">
        <v>135</v>
      </c>
      <c r="B8" s="68" t="s">
        <v>122</v>
      </c>
      <c r="C8" s="69" t="s">
        <v>122</v>
      </c>
      <c r="D8" s="68" t="s">
        <v>123</v>
      </c>
      <c r="E8" s="68" t="s">
        <v>123</v>
      </c>
      <c r="F8" s="68" t="s">
        <v>123</v>
      </c>
      <c r="G8" s="68" t="s">
        <v>123</v>
      </c>
      <c r="H8" s="236" t="s">
        <v>140</v>
      </c>
      <c r="I8" s="237"/>
      <c r="J8" s="238"/>
      <c r="K8" s="18"/>
    </row>
    <row r="9" spans="1:11" ht="22.5">
      <c r="A9" s="18"/>
      <c r="B9" s="70" t="s">
        <v>124</v>
      </c>
      <c r="C9" s="71" t="s">
        <v>130</v>
      </c>
      <c r="D9" s="70" t="s">
        <v>137</v>
      </c>
      <c r="E9" s="70" t="s">
        <v>121</v>
      </c>
      <c r="F9" s="70" t="s">
        <v>139</v>
      </c>
      <c r="G9" s="72" t="s">
        <v>138</v>
      </c>
      <c r="H9" s="73" t="s">
        <v>261</v>
      </c>
      <c r="I9" s="74" t="s">
        <v>262</v>
      </c>
      <c r="J9" s="75" t="s">
        <v>263</v>
      </c>
      <c r="K9" s="18"/>
    </row>
    <row r="10" spans="1:11">
      <c r="A10" s="18" t="str">
        <f>+A5</f>
        <v>Light</v>
      </c>
      <c r="B10" s="78">
        <v>70000</v>
      </c>
      <c r="C10" s="77">
        <v>140000</v>
      </c>
      <c r="D10" s="76">
        <v>0.5</v>
      </c>
      <c r="E10" s="76">
        <v>0.5</v>
      </c>
      <c r="F10" s="76">
        <v>0.5</v>
      </c>
      <c r="G10" s="76">
        <v>0.15</v>
      </c>
      <c r="H10" s="249">
        <v>0.7</v>
      </c>
      <c r="I10" s="250"/>
      <c r="J10" s="251"/>
      <c r="K10" s="18"/>
    </row>
    <row r="11" spans="1:11">
      <c r="A11" s="18" t="str">
        <f>+A6</f>
        <v>Medium</v>
      </c>
      <c r="B11" s="78">
        <v>100000</v>
      </c>
      <c r="C11" s="77">
        <v>200000</v>
      </c>
      <c r="D11" s="76">
        <v>0.85</v>
      </c>
      <c r="E11" s="76">
        <v>0.85</v>
      </c>
      <c r="F11" s="76">
        <v>1</v>
      </c>
      <c r="G11" s="76">
        <v>0.2</v>
      </c>
      <c r="H11" s="249">
        <v>1</v>
      </c>
      <c r="I11" s="250"/>
      <c r="J11" s="251"/>
      <c r="K11" s="18"/>
    </row>
    <row r="12" spans="1:11" ht="13.5" thickBot="1">
      <c r="A12" s="18" t="str">
        <f>+A7</f>
        <v>Heavy</v>
      </c>
      <c r="B12" s="80">
        <v>150000</v>
      </c>
      <c r="C12" s="81">
        <v>300000</v>
      </c>
      <c r="D12" s="82">
        <v>1.5</v>
      </c>
      <c r="E12" s="82">
        <v>1.5</v>
      </c>
      <c r="F12" s="82">
        <v>1.5</v>
      </c>
      <c r="G12" s="82">
        <v>0.3</v>
      </c>
      <c r="H12" s="252">
        <v>1.3</v>
      </c>
      <c r="I12" s="253"/>
      <c r="J12" s="254"/>
      <c r="K12" s="18"/>
    </row>
    <row r="13" spans="1:11" ht="12.75" hidden="1" customHeight="1">
      <c r="A13" s="18"/>
      <c r="B13" s="76"/>
      <c r="C13" s="77"/>
      <c r="D13" s="76"/>
      <c r="E13" s="76"/>
      <c r="F13" s="76"/>
      <c r="G13" s="76"/>
      <c r="H13" s="83"/>
      <c r="I13" s="84"/>
      <c r="J13" s="85"/>
      <c r="K13" s="18"/>
    </row>
    <row r="14" spans="1:11" ht="12.75" hidden="1" customHeight="1">
      <c r="A14" s="18"/>
      <c r="B14" s="86">
        <f t="shared" ref="B14:C16" si="0">+IF(B5&lt;=B10+0.45,1,0)</f>
        <v>1</v>
      </c>
      <c r="C14" s="87">
        <f t="shared" si="0"/>
        <v>1</v>
      </c>
      <c r="D14" s="86">
        <f t="shared" ref="D14:G16" si="1">+IF(D5&lt;=D10+0.0045,1,0)</f>
        <v>1</v>
      </c>
      <c r="E14" s="86">
        <f t="shared" si="1"/>
        <v>1</v>
      </c>
      <c r="F14" s="86">
        <f t="shared" si="1"/>
        <v>1</v>
      </c>
      <c r="G14" s="86">
        <f t="shared" si="1"/>
        <v>1</v>
      </c>
      <c r="H14" s="239">
        <f>+IF(H5&lt;=H10+0.045,1,0)</f>
        <v>1</v>
      </c>
      <c r="I14" s="240"/>
      <c r="J14" s="241"/>
      <c r="K14" s="18"/>
    </row>
    <row r="15" spans="1:11" ht="12.75" hidden="1" customHeight="1">
      <c r="A15" s="18"/>
      <c r="B15" s="86">
        <f t="shared" si="0"/>
        <v>1</v>
      </c>
      <c r="C15" s="87">
        <f t="shared" si="0"/>
        <v>1</v>
      </c>
      <c r="D15" s="86">
        <f t="shared" si="1"/>
        <v>1</v>
      </c>
      <c r="E15" s="86">
        <f t="shared" si="1"/>
        <v>1</v>
      </c>
      <c r="F15" s="86">
        <f t="shared" si="1"/>
        <v>1</v>
      </c>
      <c r="G15" s="86">
        <f t="shared" si="1"/>
        <v>1</v>
      </c>
      <c r="H15" s="239">
        <f>+IF(H6&lt;=H11+0.045,1,0)</f>
        <v>1</v>
      </c>
      <c r="I15" s="240"/>
      <c r="J15" s="241"/>
      <c r="K15" s="18"/>
    </row>
    <row r="16" spans="1:11" ht="12.75" hidden="1" customHeight="1">
      <c r="A16" s="18"/>
      <c r="B16" s="86">
        <f t="shared" si="0"/>
        <v>1</v>
      </c>
      <c r="C16" s="87">
        <f t="shared" si="0"/>
        <v>1</v>
      </c>
      <c r="D16" s="86">
        <f t="shared" si="1"/>
        <v>1</v>
      </c>
      <c r="E16" s="86">
        <f t="shared" si="1"/>
        <v>1</v>
      </c>
      <c r="F16" s="86">
        <f t="shared" si="1"/>
        <v>1</v>
      </c>
      <c r="G16" s="86">
        <f t="shared" si="1"/>
        <v>1</v>
      </c>
      <c r="H16" s="239">
        <f>+IF(H7&lt;=H12+0.045,1,0)</f>
        <v>1</v>
      </c>
      <c r="I16" s="240"/>
      <c r="J16" s="241"/>
      <c r="K16" s="18"/>
    </row>
    <row r="17" spans="1:11" ht="12.75" hidden="1" customHeight="1">
      <c r="A17" s="18"/>
      <c r="B17" s="88" t="b">
        <f>OR(SUM(B14:B16)=3,SUM(C14:C16)=3)</f>
        <v>1</v>
      </c>
      <c r="C17" s="89"/>
      <c r="D17" s="76"/>
      <c r="E17" s="76"/>
      <c r="F17" s="76"/>
      <c r="G17" s="76"/>
      <c r="H17" s="83"/>
      <c r="I17" s="84"/>
      <c r="J17" s="85"/>
      <c r="K17" s="18"/>
    </row>
    <row r="18" spans="1:11" ht="12.75" hidden="1" customHeight="1" thickBot="1">
      <c r="A18" s="18"/>
      <c r="B18" s="245">
        <f>+IF(B17=TRUE,3,0)</f>
        <v>3</v>
      </c>
      <c r="C18" s="246"/>
      <c r="D18" s="90">
        <f>SUM(D14:D17)</f>
        <v>3</v>
      </c>
      <c r="E18" s="90">
        <f>SUM(E14:E17)</f>
        <v>3</v>
      </c>
      <c r="F18" s="90">
        <f>SUM(F14:F17)</f>
        <v>3</v>
      </c>
      <c r="G18" s="90">
        <f>SUM(G14:G17)</f>
        <v>3</v>
      </c>
      <c r="H18" s="247">
        <f>SUM(H14:J16)</f>
        <v>3</v>
      </c>
      <c r="I18" s="248"/>
      <c r="J18" s="246"/>
      <c r="K18" s="18"/>
    </row>
    <row r="19" spans="1:11" ht="13.5" thickBot="1">
      <c r="A19" s="93" t="s">
        <v>136</v>
      </c>
      <c r="B19" s="232" t="str">
        <f>+IF(B17=TRUE,"CDV, OK","CDV NOT OK")</f>
        <v>CDV, OK</v>
      </c>
      <c r="C19" s="234"/>
      <c r="D19" s="91" t="str">
        <f>+IF(D18=3,"OK","NOT OK")</f>
        <v>OK</v>
      </c>
      <c r="E19" s="91" t="str">
        <f>+IF(E18=3,"OK","NOT OK")</f>
        <v>OK</v>
      </c>
      <c r="F19" s="91" t="str">
        <f>+IF(F18=3,"OK","NOT OK")</f>
        <v>OK</v>
      </c>
      <c r="G19" s="91" t="str">
        <f>+IF(G18=3,"OK","NOT OK")</f>
        <v>OK</v>
      </c>
      <c r="H19" s="232" t="str">
        <f>+IF(H18=3,"Env. Haz., OK","Env. Haz., NOT OK")</f>
        <v>Env. Haz., OK</v>
      </c>
      <c r="I19" s="233"/>
      <c r="J19" s="234"/>
      <c r="K19" s="18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18"/>
      <c r="B21" s="235" t="str">
        <f>+IF(SUM(B18:J18)=18,"Product system fulfills all above mentioned requirements","Requirements NOT fulfilled for the product system")</f>
        <v>Product system fulfills all above mentioned requirements</v>
      </c>
      <c r="C21" s="235"/>
      <c r="D21" s="235"/>
      <c r="E21" s="235"/>
      <c r="F21" s="235"/>
      <c r="G21" s="235"/>
      <c r="H21" s="235"/>
      <c r="I21" s="235"/>
      <c r="J21" s="235"/>
      <c r="K21" s="18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</sheetData>
  <mergeCells count="16">
    <mergeCell ref="H19:J19"/>
    <mergeCell ref="B21:J21"/>
    <mergeCell ref="H3:J3"/>
    <mergeCell ref="H14:J14"/>
    <mergeCell ref="H15:J15"/>
    <mergeCell ref="H16:J16"/>
    <mergeCell ref="B19:C19"/>
    <mergeCell ref="H5:J5"/>
    <mergeCell ref="H6:J6"/>
    <mergeCell ref="H7:J7"/>
    <mergeCell ref="B18:C18"/>
    <mergeCell ref="H18:J18"/>
    <mergeCell ref="H10:J10"/>
    <mergeCell ref="H11:J11"/>
    <mergeCell ref="H12:J12"/>
    <mergeCell ref="H8:J8"/>
  </mergeCells>
  <phoneticPr fontId="6" type="noConversion"/>
  <conditionalFormatting sqref="B21:J21">
    <cfRule type="containsText" dxfId="3" priority="1" operator="containsText" text="Requirements NOT fulfilled for the product system">
      <formula>NOT(ISERROR(SEARCH("Requirements NOT fulfilled for the product system",B21)))</formula>
    </cfRule>
    <cfRule type="containsText" dxfId="2" priority="2" operator="containsText" text="Product system fulfills all above mentioned requirements">
      <formula>NOT(ISERROR(SEARCH("Product system fulfills all above mentioned requirements",B21)))</formula>
    </cfRule>
  </conditionalFormatting>
  <pageMargins left="0.75" right="0.75" top="1" bottom="1" header="0" footer="0"/>
  <pageSetup paperSize="9" orientation="landscape" r:id="rId1"/>
  <headerFooter alignWithMargins="0">
    <oddHeader>&amp;LVersion 3, 20180907
Author NN/Tobias Hansen
Review Trine Pedersen&amp;CDID-list 2014&amp;RLaundry detergents for professional use
Generation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K22"/>
  <sheetViews>
    <sheetView zoomScaleNormal="100" workbookViewId="0">
      <selection activeCell="I30" sqref="I30"/>
    </sheetView>
  </sheetViews>
  <sheetFormatPr defaultColWidth="9.140625" defaultRowHeight="12.75"/>
  <cols>
    <col min="1" max="1" width="15.28515625" customWidth="1"/>
    <col min="2" max="2" width="12.7109375" customWidth="1"/>
    <col min="3" max="4" width="13.28515625" customWidth="1"/>
    <col min="7" max="7" width="12.42578125" customWidth="1"/>
  </cols>
  <sheetData>
    <row r="1" spans="1:11" ht="15.75">
      <c r="A1" s="67" t="s">
        <v>269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3.5" thickBot="1">
      <c r="A2" s="41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A3" s="92" t="s">
        <v>133</v>
      </c>
      <c r="B3" s="68" t="s">
        <v>122</v>
      </c>
      <c r="C3" s="69" t="s">
        <v>122</v>
      </c>
      <c r="D3" s="68" t="s">
        <v>123</v>
      </c>
      <c r="E3" s="68" t="s">
        <v>123</v>
      </c>
      <c r="F3" s="68" t="s">
        <v>123</v>
      </c>
      <c r="G3" s="68" t="s">
        <v>123</v>
      </c>
      <c r="H3" s="236" t="s">
        <v>140</v>
      </c>
      <c r="I3" s="237"/>
      <c r="J3" s="238"/>
      <c r="K3" s="18"/>
    </row>
    <row r="4" spans="1:11" ht="22.5">
      <c r="A4" s="18"/>
      <c r="B4" s="70" t="s">
        <v>124</v>
      </c>
      <c r="C4" s="71" t="s">
        <v>130</v>
      </c>
      <c r="D4" s="70" t="s">
        <v>137</v>
      </c>
      <c r="E4" s="70" t="s">
        <v>121</v>
      </c>
      <c r="F4" s="70" t="s">
        <v>139</v>
      </c>
      <c r="G4" s="72" t="s">
        <v>138</v>
      </c>
      <c r="H4" s="73" t="s">
        <v>261</v>
      </c>
      <c r="I4" s="74" t="s">
        <v>262</v>
      </c>
      <c r="J4" s="75" t="s">
        <v>263</v>
      </c>
      <c r="K4" s="18"/>
    </row>
    <row r="5" spans="1:11">
      <c r="A5" s="18" t="s">
        <v>131</v>
      </c>
      <c r="B5" s="76">
        <f>SUM('Start -&gt;:&lt;- End'!J25)</f>
        <v>0</v>
      </c>
      <c r="C5" s="77">
        <f>SUM('Start -&gt;:&lt;- End'!K25)</f>
        <v>0</v>
      </c>
      <c r="D5" s="76">
        <f>SUM('Start -&gt;:&lt;- End'!L25)</f>
        <v>0</v>
      </c>
      <c r="E5" s="76">
        <f>SUM('Start -&gt;:&lt;- End'!M25)</f>
        <v>0</v>
      </c>
      <c r="F5" s="76">
        <f>SUM('Start -&gt;:&lt;- End'!N25)</f>
        <v>0</v>
      </c>
      <c r="G5" s="76">
        <f>SUM('Start -&gt;:&lt;- End'!O25)</f>
        <v>0</v>
      </c>
      <c r="H5" s="242">
        <f>100*SUM('Start -&gt;:&lt;- End'!P25)+10*SUM('Start -&gt;:&lt;- End'!Q25)+SUM('Start -&gt;:&lt;- End'!R25)</f>
        <v>0</v>
      </c>
      <c r="I5" s="243"/>
      <c r="J5" s="244"/>
      <c r="K5" s="18"/>
    </row>
    <row r="6" spans="1:11">
      <c r="A6" s="18" t="s">
        <v>132</v>
      </c>
      <c r="B6" s="76">
        <f>SUM('Start -&gt;:&lt;- End'!J26)</f>
        <v>0</v>
      </c>
      <c r="C6" s="77">
        <f>SUM('Start -&gt;:&lt;- End'!K26)</f>
        <v>0</v>
      </c>
      <c r="D6" s="76">
        <f>SUM('Start -&gt;:&lt;- End'!L26)</f>
        <v>0</v>
      </c>
      <c r="E6" s="76">
        <f>SUM('Start -&gt;:&lt;- End'!M26)</f>
        <v>0</v>
      </c>
      <c r="F6" s="76">
        <f>SUM('Start -&gt;:&lt;- End'!N26)</f>
        <v>0</v>
      </c>
      <c r="G6" s="76">
        <f>SUM('Start -&gt;:&lt;- End'!O26)</f>
        <v>0</v>
      </c>
      <c r="H6" s="242">
        <f>100*SUM('Start -&gt;:&lt;- End'!P26)+10*SUM('Start -&gt;:&lt;- End'!Q26)+SUM('Start -&gt;:&lt;- End'!R26)</f>
        <v>0</v>
      </c>
      <c r="I6" s="243"/>
      <c r="J6" s="244"/>
      <c r="K6" s="18"/>
    </row>
    <row r="7" spans="1:11" ht="13.5" thickBot="1">
      <c r="A7" s="18" t="s">
        <v>134</v>
      </c>
      <c r="B7" s="76">
        <f>SUM('Start -&gt;:&lt;- End'!J27)</f>
        <v>0</v>
      </c>
      <c r="C7" s="77">
        <f>SUM('Start -&gt;:&lt;- End'!K27)</f>
        <v>0</v>
      </c>
      <c r="D7" s="76">
        <f>SUM('Start -&gt;:&lt;- End'!L27)</f>
        <v>0</v>
      </c>
      <c r="E7" s="76">
        <f>SUM('Start -&gt;:&lt;- End'!M27)</f>
        <v>0</v>
      </c>
      <c r="F7" s="76">
        <f>SUM('Start -&gt;:&lt;- End'!N27)</f>
        <v>0</v>
      </c>
      <c r="G7" s="76">
        <f>SUM('Start -&gt;:&lt;- End'!O27)</f>
        <v>0</v>
      </c>
      <c r="H7" s="242">
        <f>100*SUM('Start -&gt;:&lt;- End'!P27)+10*SUM('Start -&gt;:&lt;- End'!Q27)+SUM('Start -&gt;:&lt;- End'!R27)</f>
        <v>0</v>
      </c>
      <c r="I7" s="243"/>
      <c r="J7" s="244"/>
      <c r="K7" s="18"/>
    </row>
    <row r="8" spans="1:11">
      <c r="A8" s="92" t="s">
        <v>135</v>
      </c>
      <c r="B8" s="68" t="s">
        <v>122</v>
      </c>
      <c r="C8" s="69" t="s">
        <v>122</v>
      </c>
      <c r="D8" s="68" t="s">
        <v>123</v>
      </c>
      <c r="E8" s="68" t="s">
        <v>123</v>
      </c>
      <c r="F8" s="68" t="s">
        <v>123</v>
      </c>
      <c r="G8" s="68" t="s">
        <v>123</v>
      </c>
      <c r="H8" s="236" t="s">
        <v>140</v>
      </c>
      <c r="I8" s="237"/>
      <c r="J8" s="238"/>
      <c r="K8" s="18"/>
    </row>
    <row r="9" spans="1:11" ht="22.5">
      <c r="A9" s="18"/>
      <c r="B9" s="70" t="s">
        <v>124</v>
      </c>
      <c r="C9" s="71" t="s">
        <v>130</v>
      </c>
      <c r="D9" s="70" t="s">
        <v>137</v>
      </c>
      <c r="E9" s="70" t="s">
        <v>121</v>
      </c>
      <c r="F9" s="70" t="s">
        <v>139</v>
      </c>
      <c r="G9" s="72" t="s">
        <v>138</v>
      </c>
      <c r="H9" s="73" t="s">
        <v>261</v>
      </c>
      <c r="I9" s="74" t="s">
        <v>262</v>
      </c>
      <c r="J9" s="75" t="s">
        <v>263</v>
      </c>
      <c r="K9" s="18"/>
    </row>
    <row r="10" spans="1:11">
      <c r="A10" s="18" t="str">
        <f>+A5</f>
        <v>Light</v>
      </c>
      <c r="B10" s="78">
        <v>19000</v>
      </c>
      <c r="C10" s="77">
        <v>100000</v>
      </c>
      <c r="D10" s="76">
        <v>0.5</v>
      </c>
      <c r="E10" s="76">
        <v>0.5</v>
      </c>
      <c r="F10" s="76">
        <v>0.5</v>
      </c>
      <c r="G10" s="79">
        <v>7.4999999999999997E-2</v>
      </c>
      <c r="H10" s="249">
        <v>0.7</v>
      </c>
      <c r="I10" s="250"/>
      <c r="J10" s="251"/>
      <c r="K10" s="18"/>
    </row>
    <row r="11" spans="1:11">
      <c r="A11" s="18" t="str">
        <f>+A6</f>
        <v>Medium</v>
      </c>
      <c r="B11" s="78">
        <v>35000</v>
      </c>
      <c r="C11" s="77">
        <v>160000</v>
      </c>
      <c r="D11" s="76">
        <v>0.85</v>
      </c>
      <c r="E11" s="76">
        <v>0.85</v>
      </c>
      <c r="F11" s="76">
        <v>1</v>
      </c>
      <c r="G11" s="76">
        <v>0.1</v>
      </c>
      <c r="H11" s="249">
        <v>1</v>
      </c>
      <c r="I11" s="250"/>
      <c r="J11" s="251"/>
      <c r="K11" s="18"/>
    </row>
    <row r="12" spans="1:11" ht="13.5" thickBot="1">
      <c r="A12" s="18" t="str">
        <f>+A7</f>
        <v>Heavy</v>
      </c>
      <c r="B12" s="80">
        <v>54000</v>
      </c>
      <c r="C12" s="81">
        <v>220000</v>
      </c>
      <c r="D12" s="82">
        <v>1.5</v>
      </c>
      <c r="E12" s="82">
        <v>1.5</v>
      </c>
      <c r="F12" s="82">
        <v>1.5</v>
      </c>
      <c r="G12" s="82">
        <v>0.15</v>
      </c>
      <c r="H12" s="252">
        <v>1.3</v>
      </c>
      <c r="I12" s="253"/>
      <c r="J12" s="254"/>
      <c r="K12" s="18"/>
    </row>
    <row r="13" spans="1:11" hidden="1">
      <c r="A13" s="18"/>
      <c r="B13" s="76"/>
      <c r="C13" s="77"/>
      <c r="D13" s="76"/>
      <c r="E13" s="76"/>
      <c r="F13" s="76"/>
      <c r="G13" s="76"/>
      <c r="H13" s="83"/>
      <c r="I13" s="84"/>
      <c r="J13" s="85"/>
      <c r="K13" s="18"/>
    </row>
    <row r="14" spans="1:11" hidden="1">
      <c r="A14" s="18"/>
      <c r="B14" s="86">
        <f t="shared" ref="B14:C16" si="0">+IF(B5&lt;=B10+0.45,1,0)</f>
        <v>1</v>
      </c>
      <c r="C14" s="87">
        <f t="shared" si="0"/>
        <v>1</v>
      </c>
      <c r="D14" s="86">
        <f t="shared" ref="D14:F16" si="1">+IF(D5&lt;=D10+0.0045,1,0)</f>
        <v>1</v>
      </c>
      <c r="E14" s="86">
        <f t="shared" si="1"/>
        <v>1</v>
      </c>
      <c r="F14" s="86">
        <f t="shared" si="1"/>
        <v>1</v>
      </c>
      <c r="G14" s="86">
        <f>+IF(G5&lt;=G10+0.00045,1,0)</f>
        <v>1</v>
      </c>
      <c r="H14" s="239">
        <f>+IF(H5&lt;=H10+0.045,1,0)</f>
        <v>1</v>
      </c>
      <c r="I14" s="240"/>
      <c r="J14" s="241"/>
      <c r="K14" s="18"/>
    </row>
    <row r="15" spans="1:11" hidden="1">
      <c r="A15" s="18"/>
      <c r="B15" s="86">
        <f t="shared" si="0"/>
        <v>1</v>
      </c>
      <c r="C15" s="87">
        <f t="shared" si="0"/>
        <v>1</v>
      </c>
      <c r="D15" s="86">
        <f t="shared" si="1"/>
        <v>1</v>
      </c>
      <c r="E15" s="86">
        <f t="shared" si="1"/>
        <v>1</v>
      </c>
      <c r="F15" s="86">
        <f t="shared" si="1"/>
        <v>1</v>
      </c>
      <c r="G15" s="86">
        <f>+IF(G6&lt;=G11+0.0045,1,0)</f>
        <v>1</v>
      </c>
      <c r="H15" s="239">
        <f>+IF(H6&lt;=H11+0.045,1,0)</f>
        <v>1</v>
      </c>
      <c r="I15" s="240"/>
      <c r="J15" s="241"/>
      <c r="K15" s="18"/>
    </row>
    <row r="16" spans="1:11" hidden="1">
      <c r="A16" s="18"/>
      <c r="B16" s="86">
        <f t="shared" si="0"/>
        <v>1</v>
      </c>
      <c r="C16" s="87">
        <f t="shared" si="0"/>
        <v>1</v>
      </c>
      <c r="D16" s="86">
        <f t="shared" si="1"/>
        <v>1</v>
      </c>
      <c r="E16" s="86">
        <f t="shared" si="1"/>
        <v>1</v>
      </c>
      <c r="F16" s="86">
        <f t="shared" si="1"/>
        <v>1</v>
      </c>
      <c r="G16" s="86">
        <f>+IF(G7&lt;=G12+0.0045,1,0)</f>
        <v>1</v>
      </c>
      <c r="H16" s="239">
        <f>+IF(H7&lt;=H12+0.045,1,0)</f>
        <v>1</v>
      </c>
      <c r="I16" s="240"/>
      <c r="J16" s="241"/>
      <c r="K16" s="18"/>
    </row>
    <row r="17" spans="1:11" hidden="1">
      <c r="A17" s="18"/>
      <c r="B17" s="88" t="b">
        <f>OR(SUM(B14:B16)=3,SUM(C14:C16)=3)</f>
        <v>1</v>
      </c>
      <c r="C17" s="89"/>
      <c r="D17" s="76"/>
      <c r="E17" s="76"/>
      <c r="F17" s="76"/>
      <c r="G17" s="76"/>
      <c r="H17" s="83"/>
      <c r="I17" s="84"/>
      <c r="J17" s="85"/>
      <c r="K17" s="18"/>
    </row>
    <row r="18" spans="1:11" ht="13.5" hidden="1" thickBot="1">
      <c r="A18" s="18"/>
      <c r="B18" s="245">
        <f>+IF(B17=TRUE,3,0)</f>
        <v>3</v>
      </c>
      <c r="C18" s="246"/>
      <c r="D18" s="90">
        <f>SUM(D14:D17)</f>
        <v>3</v>
      </c>
      <c r="E18" s="90">
        <f>SUM(E14:E17)</f>
        <v>3</v>
      </c>
      <c r="F18" s="90">
        <f>SUM(F14:F17)</f>
        <v>3</v>
      </c>
      <c r="G18" s="90">
        <f>SUM(G14:G17)</f>
        <v>3</v>
      </c>
      <c r="H18" s="247">
        <f>SUM(H14:J16)</f>
        <v>3</v>
      </c>
      <c r="I18" s="248"/>
      <c r="J18" s="246"/>
      <c r="K18" s="18"/>
    </row>
    <row r="19" spans="1:11" ht="13.5" thickBot="1">
      <c r="A19" s="93" t="s">
        <v>136</v>
      </c>
      <c r="B19" s="232" t="str">
        <f>+IF(B17=TRUE,"CDV, OK","CDV NOT OK")</f>
        <v>CDV, OK</v>
      </c>
      <c r="C19" s="234"/>
      <c r="D19" s="91" t="str">
        <f>+IF(D18=3,"OK","NOT OK")</f>
        <v>OK</v>
      </c>
      <c r="E19" s="91" t="str">
        <f>+IF(E18=3,"OK","NOT OK")</f>
        <v>OK</v>
      </c>
      <c r="F19" s="91" t="str">
        <f>+IF(F18=3,"OK","NOT OK")</f>
        <v>OK</v>
      </c>
      <c r="G19" s="91" t="str">
        <f>+IF(G18=3,"OK","NOT OK")</f>
        <v>OK</v>
      </c>
      <c r="H19" s="232" t="str">
        <f>+IF(H18=3,"Env. Haz., OK","Env. Haz., NOT OK")</f>
        <v>Env. Haz., OK</v>
      </c>
      <c r="I19" s="233"/>
      <c r="J19" s="234"/>
      <c r="K19" s="18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18"/>
      <c r="B21" s="235" t="str">
        <f>+IF(SUM(B18:J18)=18,"Product system fulfills all above mentioned requirements","Requirements NOT fulfilled for the product system")</f>
        <v>Product system fulfills all above mentioned requirements</v>
      </c>
      <c r="C21" s="235"/>
      <c r="D21" s="235"/>
      <c r="E21" s="235"/>
      <c r="F21" s="235"/>
      <c r="G21" s="235"/>
      <c r="H21" s="235"/>
      <c r="I21" s="235"/>
      <c r="J21" s="235"/>
      <c r="K21" s="18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</sheetData>
  <mergeCells count="16">
    <mergeCell ref="H10:J10"/>
    <mergeCell ref="H3:J3"/>
    <mergeCell ref="H5:J5"/>
    <mergeCell ref="H6:J6"/>
    <mergeCell ref="H7:J7"/>
    <mergeCell ref="H8:J8"/>
    <mergeCell ref="B19:C19"/>
    <mergeCell ref="H19:J19"/>
    <mergeCell ref="B21:J21"/>
    <mergeCell ref="H11:J11"/>
    <mergeCell ref="H12:J12"/>
    <mergeCell ref="H14:J14"/>
    <mergeCell ref="H15:J15"/>
    <mergeCell ref="H16:J16"/>
    <mergeCell ref="B18:C18"/>
    <mergeCell ref="H18:J18"/>
  </mergeCells>
  <conditionalFormatting sqref="B21:J21">
    <cfRule type="containsText" dxfId="1" priority="1" operator="containsText" text="Requirements NOT fulfilled for the product system">
      <formula>NOT(ISERROR(SEARCH("Requirements NOT fulfilled for the product system",B21)))</formula>
    </cfRule>
    <cfRule type="containsText" dxfId="0" priority="2" operator="containsText" text="Product system fulfills all above mentioned requirements">
      <formula>NOT(ISERROR(SEARCH("Product system fulfills all above mentioned requirements",B21)))</formula>
    </cfRule>
  </conditionalFormatting>
  <pageMargins left="0.75" right="0.75" top="1" bottom="1" header="0" footer="0"/>
  <pageSetup paperSize="9" orientation="landscape" verticalDpi="0" r:id="rId1"/>
  <headerFooter alignWithMargins="0">
    <oddHeader>&amp;CDID-list 2014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Y59"/>
  <sheetViews>
    <sheetView zoomScale="85" zoomScaleNormal="85" zoomScalePageLayoutView="60" workbookViewId="0">
      <selection activeCell="M46" sqref="M46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1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phoneticPr fontId="6" type="noConversion"/>
  <dataValidations disablePrompts="1" count="3">
    <dataValidation type="list" allowBlank="1" showInputMessage="1" showErrorMessage="1" sqref="H49:I49 H51:I51">
      <formula1>"OK, IR,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53:I53 H43:I43 H41:I41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Y59"/>
  <sheetViews>
    <sheetView zoomScale="85" zoomScaleNormal="85" zoomScalePageLayoutView="60" workbookViewId="0">
      <selection activeCell="A4" sqref="A4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2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>
      <formula1>"OK, Mangler,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49:I49 H51:I51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Y59"/>
  <sheetViews>
    <sheetView zoomScale="85" zoomScaleNormal="85" zoomScalePageLayoutView="60" workbookViewId="0">
      <selection activeCell="A4" sqref="A4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3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disablePrompts="1" count="3">
    <dataValidation type="list" allowBlank="1" showInputMessage="1" showErrorMessage="1" sqref="H49:I49 H51:I51">
      <formula1>"OK, IR,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53:I53 H43:I43 H41:I41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Y59"/>
  <sheetViews>
    <sheetView zoomScale="85" zoomScaleNormal="85" zoomScalePageLayoutView="60" workbookViewId="0">
      <selection activeCell="K26" sqref="K26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4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53:I53 H43:I43 H41:I41">
      <formula1>"OK, Mangler,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49:I49 H51:I51">
      <formula1>"OK, IR,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Y59"/>
  <sheetViews>
    <sheetView zoomScale="85" zoomScaleNormal="85" zoomScalePageLayoutView="60" workbookViewId="0">
      <selection activeCell="M4" sqref="M4"/>
    </sheetView>
  </sheetViews>
  <sheetFormatPr defaultColWidth="9.140625" defaultRowHeight="12.75"/>
  <cols>
    <col min="1" max="1" width="6.7109375" customWidth="1"/>
    <col min="2" max="2" width="44.5703125" customWidth="1"/>
    <col min="3" max="4" width="24.85546875" customWidth="1"/>
    <col min="5" max="5" width="8.42578125" customWidth="1"/>
    <col min="6" max="6" width="8.28515625" customWidth="1"/>
    <col min="7" max="7" width="3.42578125" customWidth="1"/>
    <col min="8" max="8" width="12.5703125" bestFit="1" customWidth="1"/>
    <col min="9" max="9" width="11.140625" customWidth="1"/>
    <col min="10" max="10" width="12.42578125" bestFit="1" customWidth="1"/>
    <col min="11" max="11" width="9.85546875" customWidth="1"/>
    <col min="12" max="12" width="12.42578125" customWidth="1"/>
    <col min="13" max="13" width="9.28515625" customWidth="1"/>
    <col min="15" max="15" width="15" customWidth="1"/>
  </cols>
  <sheetData>
    <row r="1" spans="1:25" ht="12.75" customHeight="1" thickBot="1">
      <c r="A1" s="53"/>
      <c r="B1" s="54" t="str">
        <f ca="1">MID(CELL("filename",B3),FIND("]",CELL("filename",B3))+1,LEN(CELL("filename",B3))-FIND("]",CELL("filename",B3)))</f>
        <v>5</v>
      </c>
      <c r="C1" s="55"/>
      <c r="D1" s="55"/>
      <c r="E1" s="53"/>
      <c r="F1" s="53"/>
      <c r="G1" s="53"/>
      <c r="H1" s="56"/>
      <c r="I1" s="56"/>
      <c r="J1" s="53"/>
      <c r="K1" s="53"/>
      <c r="L1" s="53"/>
      <c r="M1" s="57"/>
      <c r="N1" s="55"/>
      <c r="O1" s="55"/>
      <c r="P1" s="55"/>
      <c r="Q1" s="55"/>
      <c r="R1" s="55"/>
      <c r="S1" s="55"/>
      <c r="T1" s="4"/>
      <c r="U1" s="4"/>
      <c r="V1" s="4"/>
      <c r="W1" s="4"/>
      <c r="X1" s="4"/>
      <c r="Y1" s="4"/>
    </row>
    <row r="2" spans="1:25">
      <c r="A2" s="18"/>
      <c r="B2" s="58" t="s">
        <v>251</v>
      </c>
      <c r="C2" s="18"/>
      <c r="D2" s="18"/>
      <c r="E2" s="18"/>
      <c r="F2" s="18"/>
      <c r="G2" s="18"/>
      <c r="H2" s="59">
        <v>1</v>
      </c>
      <c r="I2" s="46" t="s">
        <v>260</v>
      </c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5" s="2" customFormat="1" ht="27">
      <c r="A3" s="27" t="s">
        <v>247</v>
      </c>
      <c r="B3" s="43" t="s">
        <v>252</v>
      </c>
      <c r="C3" s="60" t="s">
        <v>249</v>
      </c>
      <c r="D3" s="60" t="s">
        <v>250</v>
      </c>
      <c r="E3" s="43" t="s">
        <v>118</v>
      </c>
      <c r="F3" s="43" t="s">
        <v>117</v>
      </c>
      <c r="G3" s="43" t="s">
        <v>6</v>
      </c>
      <c r="H3" s="61" t="s">
        <v>248</v>
      </c>
      <c r="I3" s="62" t="s">
        <v>253</v>
      </c>
      <c r="J3" s="43" t="s">
        <v>120</v>
      </c>
      <c r="K3" s="43" t="s">
        <v>119</v>
      </c>
      <c r="L3" s="43" t="s">
        <v>137</v>
      </c>
      <c r="M3" s="43" t="s">
        <v>121</v>
      </c>
      <c r="N3" s="27" t="s">
        <v>254</v>
      </c>
      <c r="O3" s="63" t="s">
        <v>255</v>
      </c>
      <c r="P3" s="64" t="s">
        <v>257</v>
      </c>
      <c r="Q3" s="64" t="s">
        <v>258</v>
      </c>
      <c r="R3" s="64" t="s">
        <v>259</v>
      </c>
      <c r="S3" s="27"/>
    </row>
    <row r="4" spans="1:25">
      <c r="A4" s="13"/>
      <c r="B4" s="17" t="str">
        <f>IFERROR(VLOOKUP($A4,'DID-list 2014'!$A$7:$K$350,2,0),"")</f>
        <v/>
      </c>
      <c r="C4" s="7"/>
      <c r="D4" s="7"/>
      <c r="E4" s="14" t="str">
        <f>IFERROR(VLOOKUP($A4,'DID-list 2014'!$A$7:$K$350,8,0),"")</f>
        <v/>
      </c>
      <c r="F4" s="14" t="str">
        <f>IFERROR(VLOOKUP($A4,'DID-list 2014'!$A$7:$K$350,5,0),"")</f>
        <v/>
      </c>
      <c r="G4" s="14" t="str">
        <f>IFERROR(VLOOKUP($A4,'DID-list 2014'!$A$7:$K$350,9,0),"")</f>
        <v/>
      </c>
      <c r="H4" s="6"/>
      <c r="I4" s="65" t="str">
        <f>IF(H4="","",$H4*$H$2/100)</f>
        <v/>
      </c>
      <c r="J4" s="15" t="str">
        <f>IFERROR(I4*1000*G4/E4,"")</f>
        <v/>
      </c>
      <c r="K4" s="15" t="str">
        <f>IFERROR(I4*1000*G4/F4,"")</f>
        <v/>
      </c>
      <c r="L4" s="16" t="str">
        <f>IFERROR(IF(VLOOKUP($A4,'DID-list 2014'!$A$7:$K$350,10,0)="R",0,$I4)*OR(IF(VLOOKUP($A4,'DID-list 2014'!$A$7:$K$350,10,0)="NA",0,$I4)),"")</f>
        <v/>
      </c>
      <c r="M4" s="16" t="str">
        <f>IFERROR(IF(VLOOKUP($A4,'DID-list 2014'!$A$7:$K$350,11,0)="Y",0,$I4)*OR(IF(VLOOKUP($A4,'DID-list 2014'!$A$7:$K$350,11,0)="NA",0,$I4)),"")</f>
        <v/>
      </c>
      <c r="N4" s="7"/>
      <c r="O4" s="7"/>
      <c r="P4" s="7"/>
      <c r="Q4" s="7"/>
      <c r="R4" s="7"/>
      <c r="S4" s="18"/>
    </row>
    <row r="5" spans="1:25">
      <c r="A5" s="13"/>
      <c r="B5" s="17" t="str">
        <f>IFERROR(VLOOKUP($A5,'DID-list 2014'!$A$7:$K$350,2,0),"")</f>
        <v/>
      </c>
      <c r="C5" s="7"/>
      <c r="D5" s="7"/>
      <c r="E5" s="14" t="str">
        <f>IFERROR(VLOOKUP($A5,'DID-list 2014'!$A$7:$K$350,8,0),"")</f>
        <v/>
      </c>
      <c r="F5" s="14" t="str">
        <f>IFERROR(VLOOKUP($A5,'DID-list 2014'!$A$7:$K$350,5,0),"")</f>
        <v/>
      </c>
      <c r="G5" s="14" t="str">
        <f>IFERROR(VLOOKUP($A5,'DID-list 2014'!$A$7:$K$350,9,0),"")</f>
        <v/>
      </c>
      <c r="H5" s="6"/>
      <c r="I5" s="66" t="str">
        <f t="shared" ref="I5:I20" si="0">IF(H5="","",$H5*$H$2/100)</f>
        <v/>
      </c>
      <c r="J5" s="15" t="str">
        <f t="shared" ref="J5:J20" si="1">IFERROR(I5*1000*G5/E5,"")</f>
        <v/>
      </c>
      <c r="K5" s="15" t="str">
        <f t="shared" ref="K5:K20" si="2">IFERROR(I5*1000*G5/F5,"")</f>
        <v/>
      </c>
      <c r="L5" s="16" t="str">
        <f>IFERROR(IF(VLOOKUP($A5,'DID-list 2014'!$A$7:$K$350,10,0)="R",0,$I5)*OR(IF(VLOOKUP($A5,'DID-list 2014'!$A$7:$K$350,10,0)="NA",0,$I5)),"")</f>
        <v/>
      </c>
      <c r="M5" s="16" t="str">
        <f>IFERROR(IF(VLOOKUP($A5,'DID-list 2014'!$A$7:$K$350,11,0)="Y",0,$I5)*OR(IF(VLOOKUP($A5,'DID-list 2014'!$A$7:$K$350,11,0)="NA",0,$I5)),"")</f>
        <v/>
      </c>
      <c r="N5" s="7"/>
      <c r="O5" s="7"/>
      <c r="P5" s="7"/>
      <c r="Q5" s="7"/>
      <c r="R5" s="7"/>
      <c r="S5" s="18"/>
    </row>
    <row r="6" spans="1:25">
      <c r="A6" s="13"/>
      <c r="B6" s="17" t="str">
        <f>IFERROR(VLOOKUP($A6,'DID-list 2014'!$A$7:$K$350,2,0),"")</f>
        <v/>
      </c>
      <c r="C6" s="7"/>
      <c r="D6" s="7"/>
      <c r="E6" s="14" t="str">
        <f>IFERROR(VLOOKUP($A6,'DID-list 2014'!$A$7:$K$350,8,0),"")</f>
        <v/>
      </c>
      <c r="F6" s="14" t="str">
        <f>IFERROR(VLOOKUP($A6,'DID-list 2014'!$A$7:$K$350,5,0),"")</f>
        <v/>
      </c>
      <c r="G6" s="14" t="str">
        <f>IFERROR(VLOOKUP($A6,'DID-list 2014'!$A$7:$K$350,9,0),"")</f>
        <v/>
      </c>
      <c r="H6" s="6"/>
      <c r="I6" s="66" t="str">
        <f>IF(H6="","",$H6*$H$2/100)</f>
        <v/>
      </c>
      <c r="J6" s="15" t="str">
        <f t="shared" si="1"/>
        <v/>
      </c>
      <c r="K6" s="15" t="str">
        <f t="shared" si="2"/>
        <v/>
      </c>
      <c r="L6" s="16" t="str">
        <f>IFERROR(IF(VLOOKUP($A6,'DID-list 2014'!$A$7:$K$350,10,0)="R",0,$I6)*OR(IF(VLOOKUP($A6,'DID-list 2014'!$A$7:$K$350,10,0)="NA",0,$I6)),"")</f>
        <v/>
      </c>
      <c r="M6" s="16" t="str">
        <f>IFERROR(IF(VLOOKUP($A6,'DID-list 2014'!$A$7:$K$350,11,0)="Y",0,$I6)*OR(IF(VLOOKUP($A6,'DID-list 2014'!$A$7:$K$350,11,0)="NA",0,$I6)),"")</f>
        <v/>
      </c>
      <c r="N6" s="7"/>
      <c r="O6" s="7"/>
      <c r="P6" s="7"/>
      <c r="Q6" s="7"/>
      <c r="R6" s="7"/>
      <c r="S6" s="18"/>
    </row>
    <row r="7" spans="1:25">
      <c r="A7" s="13"/>
      <c r="B7" s="17" t="str">
        <f>IFERROR(VLOOKUP($A7,'DID-list 2014'!$A$7:$K$350,2,0),"")</f>
        <v/>
      </c>
      <c r="C7" s="7"/>
      <c r="D7" s="7"/>
      <c r="E7" s="14" t="str">
        <f>IFERROR(VLOOKUP($A7,'DID-list 2014'!$A$7:$K$350,8,0),"")</f>
        <v/>
      </c>
      <c r="F7" s="14" t="str">
        <f>IFERROR(VLOOKUP($A7,'DID-list 2014'!$A$7:$K$350,5,0),"")</f>
        <v/>
      </c>
      <c r="G7" s="14" t="str">
        <f>IFERROR(VLOOKUP($A7,'DID-list 2014'!$A$7:$K$350,9,0),"")</f>
        <v/>
      </c>
      <c r="H7" s="6"/>
      <c r="I7" s="66" t="str">
        <f t="shared" si="0"/>
        <v/>
      </c>
      <c r="J7" s="15" t="str">
        <f t="shared" si="1"/>
        <v/>
      </c>
      <c r="K7" s="15" t="str">
        <f t="shared" si="2"/>
        <v/>
      </c>
      <c r="L7" s="16" t="str">
        <f>IFERROR(IF(VLOOKUP($A7,'DID-list 2014'!$A$7:$K$350,10,0)="R",0,$I7)*OR(IF(VLOOKUP($A7,'DID-list 2014'!$A$7:$K$350,10,0)="NA",0,$I7)),"")</f>
        <v/>
      </c>
      <c r="M7" s="16" t="str">
        <f>IFERROR(IF(VLOOKUP($A7,'DID-list 2014'!$A$7:$K$350,11,0)="Y",0,$I7)*OR(IF(VLOOKUP($A7,'DID-list 2014'!$A$7:$K$350,11,0)="NA",0,$I7)),"")</f>
        <v/>
      </c>
      <c r="N7" s="7"/>
      <c r="O7" s="7"/>
      <c r="P7" s="7"/>
      <c r="Q7" s="7"/>
      <c r="R7" s="7"/>
      <c r="S7" s="18"/>
    </row>
    <row r="8" spans="1:25">
      <c r="A8" s="13"/>
      <c r="B8" s="17" t="str">
        <f>IFERROR(VLOOKUP($A8,'DID-list 2014'!$A$7:$K$350,2,0),"")</f>
        <v/>
      </c>
      <c r="C8" s="7"/>
      <c r="D8" s="7"/>
      <c r="E8" s="14" t="str">
        <f>IFERROR(VLOOKUP($A8,'DID-list 2014'!$A$7:$K$350,8,0),"")</f>
        <v/>
      </c>
      <c r="F8" s="14" t="str">
        <f>IFERROR(VLOOKUP($A8,'DID-list 2014'!$A$7:$K$350,5,0),"")</f>
        <v/>
      </c>
      <c r="G8" s="14" t="str">
        <f>IFERROR(VLOOKUP($A8,'DID-list 2014'!$A$7:$K$350,9,0),"")</f>
        <v/>
      </c>
      <c r="H8" s="6"/>
      <c r="I8" s="66" t="str">
        <f t="shared" si="0"/>
        <v/>
      </c>
      <c r="J8" s="15" t="str">
        <f t="shared" si="1"/>
        <v/>
      </c>
      <c r="K8" s="15" t="str">
        <f t="shared" si="2"/>
        <v/>
      </c>
      <c r="L8" s="16" t="str">
        <f>IFERROR(IF(VLOOKUP($A8,'DID-list 2014'!$A$7:$K$350,10,0)="R",0,$I8)*OR(IF(VLOOKUP($A8,'DID-list 2014'!$A$7:$K$350,10,0)="NA",0,$I8)),"")</f>
        <v/>
      </c>
      <c r="M8" s="16" t="str">
        <f>IFERROR(IF(VLOOKUP($A8,'DID-list 2014'!$A$7:$K$350,11,0)="Y",0,$I8)*OR(IF(VLOOKUP($A8,'DID-list 2014'!$A$7:$K$350,11,0)="NA",0,$I8)),"")</f>
        <v/>
      </c>
      <c r="N8" s="7"/>
      <c r="O8" s="7"/>
      <c r="P8" s="7"/>
      <c r="Q8" s="7"/>
      <c r="R8" s="7"/>
      <c r="S8" s="18"/>
    </row>
    <row r="9" spans="1:25">
      <c r="A9" s="13"/>
      <c r="B9" s="17" t="str">
        <f>IFERROR(VLOOKUP($A9,'DID-list 2014'!$A$7:$K$350,2,0),"")</f>
        <v/>
      </c>
      <c r="C9" s="7"/>
      <c r="D9" s="7"/>
      <c r="E9" s="14" t="str">
        <f>IFERROR(VLOOKUP($A9,'DID-list 2014'!$A$7:$K$350,8,0),"")</f>
        <v/>
      </c>
      <c r="F9" s="14" t="str">
        <f>IFERROR(VLOOKUP($A9,'DID-list 2014'!$A$7:$K$350,5,0),"")</f>
        <v/>
      </c>
      <c r="G9" s="14" t="str">
        <f>IFERROR(VLOOKUP($A9,'DID-list 2014'!$A$7:$K$350,9,0),"")</f>
        <v/>
      </c>
      <c r="H9" s="6"/>
      <c r="I9" s="66" t="str">
        <f t="shared" si="0"/>
        <v/>
      </c>
      <c r="J9" s="15" t="str">
        <f t="shared" si="1"/>
        <v/>
      </c>
      <c r="K9" s="15" t="str">
        <f t="shared" si="2"/>
        <v/>
      </c>
      <c r="L9" s="16" t="str">
        <f>IFERROR(IF(VLOOKUP($A9,'DID-list 2014'!$A$7:$K$350,10,0)="R",0,$I9)*OR(IF(VLOOKUP($A9,'DID-list 2014'!$A$7:$K$350,10,0)="NA",0,$I9)),"")</f>
        <v/>
      </c>
      <c r="M9" s="16" t="str">
        <f>IFERROR(IF(VLOOKUP($A9,'DID-list 2014'!$A$7:$K$350,11,0)="Y",0,$I9)*OR(IF(VLOOKUP($A9,'DID-list 2014'!$A$7:$K$350,11,0)="NA",0,$I9)),"")</f>
        <v/>
      </c>
      <c r="N9" s="7"/>
      <c r="O9" s="7"/>
      <c r="P9" s="7"/>
      <c r="Q9" s="7"/>
      <c r="R9" s="7"/>
      <c r="S9" s="18"/>
    </row>
    <row r="10" spans="1:25">
      <c r="A10" s="13"/>
      <c r="B10" s="17" t="str">
        <f>IFERROR(VLOOKUP($A10,'DID-list 2014'!$A$7:$K$350,2,0),"")</f>
        <v/>
      </c>
      <c r="C10" s="7"/>
      <c r="D10" s="7"/>
      <c r="E10" s="14" t="str">
        <f>IFERROR(VLOOKUP($A10,'DID-list 2014'!$A$7:$K$350,8,0),"")</f>
        <v/>
      </c>
      <c r="F10" s="14" t="str">
        <f>IFERROR(VLOOKUP($A10,'DID-list 2014'!$A$7:$K$350,5,0),"")</f>
        <v/>
      </c>
      <c r="G10" s="14" t="str">
        <f>IFERROR(VLOOKUP($A10,'DID-list 2014'!$A$7:$K$350,9,0),"")</f>
        <v/>
      </c>
      <c r="H10" s="6"/>
      <c r="I10" s="66" t="str">
        <f t="shared" si="0"/>
        <v/>
      </c>
      <c r="J10" s="15" t="str">
        <f t="shared" si="1"/>
        <v/>
      </c>
      <c r="K10" s="15" t="str">
        <f t="shared" si="2"/>
        <v/>
      </c>
      <c r="L10" s="16" t="str">
        <f>IFERROR(IF(VLOOKUP($A10,'DID-list 2014'!$A$7:$K$350,10,0)="R",0,$I10)*OR(IF(VLOOKUP($A10,'DID-list 2014'!$A$7:$K$350,10,0)="NA",0,$I10)),"")</f>
        <v/>
      </c>
      <c r="M10" s="16" t="str">
        <f>IFERROR(IF(VLOOKUP($A10,'DID-list 2014'!$A$7:$K$350,11,0)="Y",0,$I10)*OR(IF(VLOOKUP($A10,'DID-list 2014'!$A$7:$K$350,11,0)="NA",0,$I10)),"")</f>
        <v/>
      </c>
      <c r="N10" s="7"/>
      <c r="O10" s="7"/>
      <c r="P10" s="7"/>
      <c r="Q10" s="7"/>
      <c r="R10" s="7"/>
      <c r="S10" s="18"/>
    </row>
    <row r="11" spans="1:25">
      <c r="A11" s="13"/>
      <c r="B11" s="17" t="str">
        <f>IFERROR(VLOOKUP($A11,'DID-list 2014'!$A$7:$K$350,2,0),"")</f>
        <v/>
      </c>
      <c r="C11" s="7"/>
      <c r="D11" s="7"/>
      <c r="E11" s="14" t="str">
        <f>IFERROR(VLOOKUP($A11,'DID-list 2014'!$A$7:$K$350,8,0),"")</f>
        <v/>
      </c>
      <c r="F11" s="14" t="str">
        <f>IFERROR(VLOOKUP($A11,'DID-list 2014'!$A$7:$K$350,5,0),"")</f>
        <v/>
      </c>
      <c r="G11" s="14" t="str">
        <f>IFERROR(VLOOKUP($A11,'DID-list 2014'!$A$7:$K$350,9,0),"")</f>
        <v/>
      </c>
      <c r="H11" s="6"/>
      <c r="I11" s="66" t="str">
        <f t="shared" si="0"/>
        <v/>
      </c>
      <c r="J11" s="15" t="str">
        <f t="shared" si="1"/>
        <v/>
      </c>
      <c r="K11" s="15" t="str">
        <f t="shared" si="2"/>
        <v/>
      </c>
      <c r="L11" s="16" t="str">
        <f>IFERROR(IF(VLOOKUP($A11,'DID-list 2014'!$A$7:$K$350,10,0)="R",0,$I11)*OR(IF(VLOOKUP($A11,'DID-list 2014'!$A$7:$K$350,10,0)="NA",0,$I11)),"")</f>
        <v/>
      </c>
      <c r="M11" s="16" t="str">
        <f>IFERROR(IF(VLOOKUP($A11,'DID-list 2014'!$A$7:$K$350,11,0)="Y",0,$I11)*OR(IF(VLOOKUP($A11,'DID-list 2014'!$A$7:$K$350,11,0)="NA",0,$I11)),"")</f>
        <v/>
      </c>
      <c r="N11" s="7"/>
      <c r="O11" s="7"/>
      <c r="P11" s="7"/>
      <c r="Q11" s="7"/>
      <c r="R11" s="7"/>
      <c r="S11" s="18"/>
    </row>
    <row r="12" spans="1:25">
      <c r="A12" s="13"/>
      <c r="B12" s="17" t="str">
        <f>IFERROR(VLOOKUP($A12,'DID-list 2014'!$A$7:$K$350,2,0),"")</f>
        <v/>
      </c>
      <c r="C12" s="7"/>
      <c r="D12" s="7"/>
      <c r="E12" s="14" t="str">
        <f>IFERROR(VLOOKUP($A12,'DID-list 2014'!$A$7:$K$350,8,0),"")</f>
        <v/>
      </c>
      <c r="F12" s="14" t="str">
        <f>IFERROR(VLOOKUP($A12,'DID-list 2014'!$A$7:$K$350,5,0),"")</f>
        <v/>
      </c>
      <c r="G12" s="14" t="str">
        <f>IFERROR(VLOOKUP($A12,'DID-list 2014'!$A$7:$K$350,9,0),"")</f>
        <v/>
      </c>
      <c r="H12" s="6"/>
      <c r="I12" s="66" t="str">
        <f t="shared" si="0"/>
        <v/>
      </c>
      <c r="J12" s="15" t="str">
        <f t="shared" si="1"/>
        <v/>
      </c>
      <c r="K12" s="15" t="str">
        <f t="shared" si="2"/>
        <v/>
      </c>
      <c r="L12" s="16" t="str">
        <f>IFERROR(IF(VLOOKUP($A12,'DID-list 2014'!$A$7:$K$350,10,0)="R",0,$I12)*OR(IF(VLOOKUP($A12,'DID-list 2014'!$A$7:$K$350,10,0)="NA",0,$I12)),"")</f>
        <v/>
      </c>
      <c r="M12" s="16" t="str">
        <f>IFERROR(IF(VLOOKUP($A12,'DID-list 2014'!$A$7:$K$350,11,0)="Y",0,$I12)*OR(IF(VLOOKUP($A12,'DID-list 2014'!$A$7:$K$350,11,0)="NA",0,$I12)),"")</f>
        <v/>
      </c>
      <c r="N12" s="7"/>
      <c r="O12" s="7"/>
      <c r="P12" s="7"/>
      <c r="Q12" s="7"/>
      <c r="R12" s="7"/>
      <c r="S12" s="18"/>
    </row>
    <row r="13" spans="1:25">
      <c r="A13" s="13"/>
      <c r="B13" s="17" t="str">
        <f>IFERROR(VLOOKUP($A13,'DID-list 2014'!$A$7:$K$350,2,0),"")</f>
        <v/>
      </c>
      <c r="C13" s="7"/>
      <c r="D13" s="7"/>
      <c r="E13" s="14" t="str">
        <f>IFERROR(VLOOKUP($A13,'DID-list 2014'!$A$7:$K$350,8,0),"")</f>
        <v/>
      </c>
      <c r="F13" s="14" t="str">
        <f>IFERROR(VLOOKUP($A13,'DID-list 2014'!$A$7:$K$350,5,0),"")</f>
        <v/>
      </c>
      <c r="G13" s="14" t="str">
        <f>IFERROR(VLOOKUP($A13,'DID-list 2014'!$A$7:$K$350,9,0),"")</f>
        <v/>
      </c>
      <c r="H13" s="6"/>
      <c r="I13" s="66" t="str">
        <f t="shared" si="0"/>
        <v/>
      </c>
      <c r="J13" s="15" t="str">
        <f t="shared" si="1"/>
        <v/>
      </c>
      <c r="K13" s="15" t="str">
        <f t="shared" si="2"/>
        <v/>
      </c>
      <c r="L13" s="16" t="str">
        <f>IFERROR(IF(VLOOKUP($A13,'DID-list 2014'!$A$7:$K$350,10,0)="R",0,$I13)*OR(IF(VLOOKUP($A13,'DID-list 2014'!$A$7:$K$350,10,0)="NA",0,$I13)),"")</f>
        <v/>
      </c>
      <c r="M13" s="16" t="str">
        <f>IFERROR(IF(VLOOKUP($A13,'DID-list 2014'!$A$7:$K$350,11,0)="Y",0,$I13)*OR(IF(VLOOKUP($A13,'DID-list 2014'!$A$7:$K$350,11,0)="NA",0,$I13)),"")</f>
        <v/>
      </c>
      <c r="N13" s="7"/>
      <c r="O13" s="7"/>
      <c r="P13" s="7"/>
      <c r="Q13" s="7"/>
      <c r="R13" s="7"/>
      <c r="S13" s="18"/>
    </row>
    <row r="14" spans="1:25">
      <c r="A14" s="13"/>
      <c r="B14" s="17" t="str">
        <f>IFERROR(VLOOKUP($A14,'DID-list 2014'!$A$7:$K$350,2,0),"")</f>
        <v/>
      </c>
      <c r="C14" s="7"/>
      <c r="D14" s="7"/>
      <c r="E14" s="14" t="str">
        <f>IFERROR(VLOOKUP($A14,'DID-list 2014'!$A$7:$K$350,8,0),"")</f>
        <v/>
      </c>
      <c r="F14" s="14" t="str">
        <f>IFERROR(VLOOKUP($A14,'DID-list 2014'!$A$7:$K$350,5,0),"")</f>
        <v/>
      </c>
      <c r="G14" s="14" t="str">
        <f>IFERROR(VLOOKUP($A14,'DID-list 2014'!$A$7:$K$350,9,0),"")</f>
        <v/>
      </c>
      <c r="H14" s="6"/>
      <c r="I14" s="66" t="str">
        <f t="shared" si="0"/>
        <v/>
      </c>
      <c r="J14" s="15" t="str">
        <f t="shared" si="1"/>
        <v/>
      </c>
      <c r="K14" s="15" t="str">
        <f t="shared" si="2"/>
        <v/>
      </c>
      <c r="L14" s="16" t="str">
        <f>IFERROR(IF(VLOOKUP($A14,'DID-list 2014'!$A$7:$K$350,10,0)="R",0,$I14)*OR(IF(VLOOKUP($A14,'DID-list 2014'!$A$7:$K$350,10,0)="NA",0,$I14)),"")</f>
        <v/>
      </c>
      <c r="M14" s="16" t="str">
        <f>IFERROR(IF(VLOOKUP($A14,'DID-list 2014'!$A$7:$K$350,11,0)="Y",0,$I14)*OR(IF(VLOOKUP($A14,'DID-list 2014'!$A$7:$K$350,11,0)="NA",0,$I14)),"")</f>
        <v/>
      </c>
      <c r="N14" s="7"/>
      <c r="O14" s="7"/>
      <c r="P14" s="7"/>
      <c r="Q14" s="7"/>
      <c r="R14" s="7"/>
      <c r="S14" s="18"/>
    </row>
    <row r="15" spans="1:25">
      <c r="A15" s="13"/>
      <c r="B15" s="17" t="str">
        <f>IFERROR(VLOOKUP($A15,'DID-list 2014'!$A$7:$K$350,2,0),"")</f>
        <v/>
      </c>
      <c r="C15" s="7"/>
      <c r="D15" s="7"/>
      <c r="E15" s="14" t="str">
        <f>IFERROR(VLOOKUP($A15,'DID-list 2014'!$A$7:$K$350,8,0),"")</f>
        <v/>
      </c>
      <c r="F15" s="14" t="str">
        <f>IFERROR(VLOOKUP($A15,'DID-list 2014'!$A$7:$K$350,5,0),"")</f>
        <v/>
      </c>
      <c r="G15" s="14" t="str">
        <f>IFERROR(VLOOKUP($A15,'DID-list 2014'!$A$7:$K$350,9,0),"")</f>
        <v/>
      </c>
      <c r="H15" s="6"/>
      <c r="I15" s="66" t="str">
        <f t="shared" si="0"/>
        <v/>
      </c>
      <c r="J15" s="15" t="str">
        <f t="shared" si="1"/>
        <v/>
      </c>
      <c r="K15" s="15" t="str">
        <f t="shared" si="2"/>
        <v/>
      </c>
      <c r="L15" s="16" t="str">
        <f>IFERROR(IF(VLOOKUP($A15,'DID-list 2014'!$A$7:$K$350,10,0)="R",0,$I15)*OR(IF(VLOOKUP($A15,'DID-list 2014'!$A$7:$K$350,10,0)="NA",0,$I15)),"")</f>
        <v/>
      </c>
      <c r="M15" s="16" t="str">
        <f>IFERROR(IF(VLOOKUP($A15,'DID-list 2014'!$A$7:$K$350,11,0)="Y",0,$I15)*OR(IF(VLOOKUP($A15,'DID-list 2014'!$A$7:$K$350,11,0)="NA",0,$I15)),"")</f>
        <v/>
      </c>
      <c r="N15" s="7"/>
      <c r="O15" s="7"/>
      <c r="P15" s="7"/>
      <c r="Q15" s="7"/>
      <c r="R15" s="7"/>
      <c r="S15" s="18"/>
    </row>
    <row r="16" spans="1:25">
      <c r="A16" s="13"/>
      <c r="B16" s="17" t="str">
        <f>IFERROR(VLOOKUP($A16,'DID-list 2014'!$A$7:$K$350,2,0),"")</f>
        <v/>
      </c>
      <c r="C16" s="7"/>
      <c r="D16" s="7"/>
      <c r="E16" s="14" t="str">
        <f>IFERROR(VLOOKUP($A16,'DID-list 2014'!$A$7:$K$350,8,0),"")</f>
        <v/>
      </c>
      <c r="F16" s="14" t="str">
        <f>IFERROR(VLOOKUP($A16,'DID-list 2014'!$A$7:$K$350,5,0),"")</f>
        <v/>
      </c>
      <c r="G16" s="14" t="str">
        <f>IFERROR(VLOOKUP($A16,'DID-list 2014'!$A$7:$K$350,9,0),"")</f>
        <v/>
      </c>
      <c r="H16" s="6"/>
      <c r="I16" s="66" t="str">
        <f t="shared" si="0"/>
        <v/>
      </c>
      <c r="J16" s="15" t="str">
        <f t="shared" si="1"/>
        <v/>
      </c>
      <c r="K16" s="15" t="str">
        <f t="shared" si="2"/>
        <v/>
      </c>
      <c r="L16" s="16" t="str">
        <f>IFERROR(IF(VLOOKUP($A16,'DID-list 2014'!$A$7:$K$350,10,0)="R",0,$I16)*OR(IF(VLOOKUP($A16,'DID-list 2014'!$A$7:$K$350,10,0)="NA",0,$I16)),"")</f>
        <v/>
      </c>
      <c r="M16" s="16" t="str">
        <f>IFERROR(IF(VLOOKUP($A16,'DID-list 2014'!$A$7:$K$350,11,0)="Y",0,$I16)*OR(IF(VLOOKUP($A16,'DID-list 2014'!$A$7:$K$350,11,0)="NA",0,$I16)),"")</f>
        <v/>
      </c>
      <c r="N16" s="7"/>
      <c r="O16" s="7"/>
      <c r="P16" s="7"/>
      <c r="Q16" s="7"/>
      <c r="R16" s="7"/>
      <c r="S16" s="18"/>
    </row>
    <row r="17" spans="1:19" ht="11.25" customHeight="1">
      <c r="A17" s="13"/>
      <c r="B17" s="17" t="str">
        <f>IFERROR(VLOOKUP($A17,'DID-list 2014'!$A$7:$K$350,2,0),"")</f>
        <v/>
      </c>
      <c r="C17" s="7"/>
      <c r="D17" s="7"/>
      <c r="E17" s="14" t="str">
        <f>IFERROR(VLOOKUP($A17,'DID-list 2014'!$A$7:$K$350,8,0),"")</f>
        <v/>
      </c>
      <c r="F17" s="14" t="str">
        <f>IFERROR(VLOOKUP($A17,'DID-list 2014'!$A$7:$K$350,5,0),"")</f>
        <v/>
      </c>
      <c r="G17" s="14" t="str">
        <f>IFERROR(VLOOKUP($A17,'DID-list 2014'!$A$7:$K$350,9,0),"")</f>
        <v/>
      </c>
      <c r="H17" s="6"/>
      <c r="I17" s="66" t="str">
        <f t="shared" si="0"/>
        <v/>
      </c>
      <c r="J17" s="15" t="str">
        <f t="shared" si="1"/>
        <v/>
      </c>
      <c r="K17" s="15" t="str">
        <f t="shared" si="2"/>
        <v/>
      </c>
      <c r="L17" s="16" t="str">
        <f>IFERROR(IF(VLOOKUP($A17,'DID-list 2014'!$A$7:$K$350,10,0)="R",0,$I17)*OR(IF(VLOOKUP($A17,'DID-list 2014'!$A$7:$K$350,10,0)="NA",0,$I17)),"")</f>
        <v/>
      </c>
      <c r="M17" s="16" t="str">
        <f>IFERROR(IF(VLOOKUP($A17,'DID-list 2014'!$A$7:$K$350,11,0)="Y",0,$I17)*OR(IF(VLOOKUP($A17,'DID-list 2014'!$A$7:$K$350,11,0)="NA",0,$I17)),"")</f>
        <v/>
      </c>
      <c r="N17" s="7"/>
      <c r="O17" s="7"/>
      <c r="P17" s="7"/>
      <c r="Q17" s="7"/>
      <c r="R17" s="7"/>
      <c r="S17" s="18"/>
    </row>
    <row r="18" spans="1:19">
      <c r="A18" s="13"/>
      <c r="B18" s="17" t="str">
        <f>IFERROR(VLOOKUP($A18,'DID-list 2014'!$A$7:$K$350,2,0),"")</f>
        <v/>
      </c>
      <c r="C18" s="7"/>
      <c r="D18" s="7"/>
      <c r="E18" s="14" t="str">
        <f>IFERROR(VLOOKUP($A18,'DID-list 2014'!$A$7:$K$350,8,0),"")</f>
        <v/>
      </c>
      <c r="F18" s="14" t="str">
        <f>IFERROR(VLOOKUP($A18,'DID-list 2014'!$A$7:$K$350,5,0),"")</f>
        <v/>
      </c>
      <c r="G18" s="14" t="str">
        <f>IFERROR(VLOOKUP($A18,'DID-list 2014'!$A$7:$K$350,9,0),"")</f>
        <v/>
      </c>
      <c r="H18" s="6"/>
      <c r="I18" s="66" t="str">
        <f t="shared" si="0"/>
        <v/>
      </c>
      <c r="J18" s="15" t="str">
        <f t="shared" si="1"/>
        <v/>
      </c>
      <c r="K18" s="15" t="str">
        <f t="shared" si="2"/>
        <v/>
      </c>
      <c r="L18" s="16" t="str">
        <f>IFERROR(IF(VLOOKUP($A18,'DID-list 2014'!$A$7:$K$350,10,0)="R",0,$I18)*OR(IF(VLOOKUP($A18,'DID-list 2014'!$A$7:$K$350,10,0)="NA",0,$I18)),"")</f>
        <v/>
      </c>
      <c r="M18" s="16" t="str">
        <f>IFERROR(IF(VLOOKUP($A18,'DID-list 2014'!$A$7:$K$350,11,0)="Y",0,$I18)*OR(IF(VLOOKUP($A18,'DID-list 2014'!$A$7:$K$350,11,0)="NA",0,$I18)),"")</f>
        <v/>
      </c>
      <c r="N18" s="7"/>
      <c r="O18" s="7"/>
      <c r="P18" s="7"/>
      <c r="Q18" s="7"/>
      <c r="R18" s="7"/>
      <c r="S18" s="18"/>
    </row>
    <row r="19" spans="1:19">
      <c r="A19" s="13"/>
      <c r="B19" s="17" t="str">
        <f>IFERROR(VLOOKUP($A19,'DID-list 2014'!$A$7:$K$350,2,0),"")</f>
        <v/>
      </c>
      <c r="C19" s="7"/>
      <c r="D19" s="7"/>
      <c r="E19" s="14" t="str">
        <f>IFERROR(VLOOKUP($A19,'DID-list 2014'!$A$7:$K$350,8,0),"")</f>
        <v/>
      </c>
      <c r="F19" s="14" t="str">
        <f>IFERROR(VLOOKUP($A19,'DID-list 2014'!$A$7:$K$350,5,0),"")</f>
        <v/>
      </c>
      <c r="G19" s="14" t="str">
        <f>IFERROR(VLOOKUP($A19,'DID-list 2014'!$A$7:$K$350,9,0),"")</f>
        <v/>
      </c>
      <c r="H19" s="6"/>
      <c r="I19" s="66" t="str">
        <f t="shared" si="0"/>
        <v/>
      </c>
      <c r="J19" s="15" t="str">
        <f t="shared" si="1"/>
        <v/>
      </c>
      <c r="K19" s="15" t="str">
        <f t="shared" si="2"/>
        <v/>
      </c>
      <c r="L19" s="16" t="str">
        <f>IFERROR(IF(VLOOKUP($A19,'DID-list 2014'!$A$7:$K$350,10,0)="R",0,$I19)*OR(IF(VLOOKUP($A19,'DID-list 2014'!$A$7:$K$350,10,0)="NA",0,$I19)),"")</f>
        <v/>
      </c>
      <c r="M19" s="16" t="str">
        <f>IFERROR(IF(VLOOKUP($A19,'DID-list 2014'!$A$7:$K$350,11,0)="Y",0,$I19)*OR(IF(VLOOKUP($A19,'DID-list 2014'!$A$7:$K$350,11,0)="NA",0,$I19)),"")</f>
        <v/>
      </c>
      <c r="N19" s="7"/>
      <c r="O19" s="7"/>
      <c r="P19" s="7"/>
      <c r="Q19" s="7"/>
      <c r="R19" s="7"/>
      <c r="S19" s="18"/>
    </row>
    <row r="20" spans="1:19">
      <c r="A20" s="13"/>
      <c r="B20" s="17" t="str">
        <f>IFERROR(VLOOKUP($A20,'DID-list 2014'!$A$7:$K$350,2,0),"")</f>
        <v/>
      </c>
      <c r="C20" s="7"/>
      <c r="D20" s="7"/>
      <c r="E20" s="14" t="str">
        <f>IFERROR(VLOOKUP($A20,'DID-list 2014'!$A$7:$K$350,8,0),"")</f>
        <v/>
      </c>
      <c r="F20" s="14" t="str">
        <f>IFERROR(VLOOKUP($A20,'DID-list 2014'!$A$7:$K$350,5,0),"")</f>
        <v/>
      </c>
      <c r="G20" s="14" t="str">
        <f>IFERROR(VLOOKUP($A20,'DID-list 2014'!$A$7:$K$350,9,0),"")</f>
        <v/>
      </c>
      <c r="H20" s="6"/>
      <c r="I20" s="66" t="str">
        <f t="shared" si="0"/>
        <v/>
      </c>
      <c r="J20" s="15" t="str">
        <f t="shared" si="1"/>
        <v/>
      </c>
      <c r="K20" s="15" t="str">
        <f t="shared" si="2"/>
        <v/>
      </c>
      <c r="L20" s="16" t="str">
        <f>IFERROR(IF(VLOOKUP($A20,'DID-list 2014'!$A$7:$K$350,10,0)="R",0,$I20)*OR(IF(VLOOKUP($A20,'DID-list 2014'!$A$7:$K$350,10,0)="NA",0,$I20)),"")</f>
        <v/>
      </c>
      <c r="M20" s="16" t="str">
        <f>IFERROR(IF(VLOOKUP($A20,'DID-list 2014'!$A$7:$K$350,11,0)="Y",0,$I20)*OR(IF(VLOOKUP($A20,'DID-list 2014'!$A$7:$K$350,11,0)="NA",0,$I20)),"")</f>
        <v/>
      </c>
      <c r="N20" s="7"/>
      <c r="O20" s="7"/>
      <c r="P20" s="7"/>
      <c r="Q20" s="7"/>
      <c r="R20" s="7"/>
      <c r="S20" s="18"/>
    </row>
    <row r="21" spans="1:19">
      <c r="A21" s="18"/>
      <c r="B21" s="27" t="s">
        <v>256</v>
      </c>
      <c r="C21" s="25"/>
      <c r="D21" s="25"/>
      <c r="E21" s="28"/>
      <c r="F21" s="28"/>
      <c r="G21" s="29"/>
      <c r="H21" s="30">
        <f>100-SUM(H4:H20)</f>
        <v>100</v>
      </c>
      <c r="I21" s="30"/>
      <c r="J21" s="31"/>
      <c r="K21" s="32"/>
      <c r="L21" s="32"/>
      <c r="M21" s="33"/>
      <c r="N21" s="25"/>
      <c r="O21" s="25"/>
      <c r="P21" s="25"/>
      <c r="Q21" s="25"/>
      <c r="R21" s="25"/>
      <c r="S21" s="18"/>
    </row>
    <row r="22" spans="1:19">
      <c r="A22" s="18"/>
      <c r="B22" s="34" t="s">
        <v>116</v>
      </c>
      <c r="C22" s="35"/>
      <c r="D22" s="35"/>
      <c r="E22" s="34"/>
      <c r="F22" s="34"/>
      <c r="G22" s="36"/>
      <c r="H22" s="37">
        <f>SUM(H4:H21)</f>
        <v>100</v>
      </c>
      <c r="I22" s="37"/>
      <c r="J22" s="38">
        <f>SUM(J4:J20)</f>
        <v>0</v>
      </c>
      <c r="K22" s="38">
        <f>SUM(K4:K20)</f>
        <v>0</v>
      </c>
      <c r="L22" s="39">
        <f>SUM(L4:L20)</f>
        <v>0</v>
      </c>
      <c r="M22" s="39">
        <f>SUM(M4:M20)</f>
        <v>0</v>
      </c>
      <c r="N22" s="40">
        <f>SUM(N4:N21)</f>
        <v>0</v>
      </c>
      <c r="O22" s="99">
        <f>SUM(O4:O21)</f>
        <v>0</v>
      </c>
      <c r="P22" s="99">
        <f>SUM(P4:P21)</f>
        <v>0</v>
      </c>
      <c r="Q22" s="99">
        <f>SUM(Q4:Q21)</f>
        <v>0</v>
      </c>
      <c r="R22" s="99">
        <f>SUM(R4:R21)</f>
        <v>0</v>
      </c>
      <c r="S22" s="18"/>
    </row>
    <row r="23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1"/>
      <c r="Q23" s="18"/>
      <c r="R23" s="18"/>
      <c r="S23" s="18"/>
    </row>
    <row r="24" spans="1:19" ht="24">
      <c r="A24" s="18"/>
      <c r="B24" s="18"/>
      <c r="C24" s="18"/>
      <c r="D24" s="18"/>
      <c r="E24" s="42" t="s">
        <v>127</v>
      </c>
      <c r="F24" s="23"/>
      <c r="G24" s="42"/>
      <c r="H24" s="18"/>
      <c r="I24" s="18"/>
      <c r="J24" s="43" t="s">
        <v>120</v>
      </c>
      <c r="K24" s="43" t="s">
        <v>119</v>
      </c>
      <c r="L24" s="43" t="s">
        <v>137</v>
      </c>
      <c r="M24" s="43" t="s">
        <v>121</v>
      </c>
      <c r="N24" s="43" t="s">
        <v>254</v>
      </c>
      <c r="O24" s="44" t="s">
        <v>255</v>
      </c>
      <c r="P24" s="43" t="s">
        <v>257</v>
      </c>
      <c r="Q24" s="43" t="s">
        <v>258</v>
      </c>
      <c r="R24" s="43" t="s">
        <v>259</v>
      </c>
      <c r="S24" s="18"/>
    </row>
    <row r="25" spans="1:19">
      <c r="A25" s="18"/>
      <c r="B25" s="18"/>
      <c r="C25" s="18"/>
      <c r="D25" s="18"/>
      <c r="E25" s="18" t="s">
        <v>128</v>
      </c>
      <c r="F25" s="45"/>
      <c r="G25" s="46"/>
      <c r="H25" s="47"/>
      <c r="I25" s="45" t="s">
        <v>125</v>
      </c>
      <c r="J25" s="48">
        <f t="shared" ref="J25:R27" si="3">+J$22*$H25</f>
        <v>0</v>
      </c>
      <c r="K25" s="48">
        <f t="shared" si="3"/>
        <v>0</v>
      </c>
      <c r="L25" s="49">
        <f t="shared" si="3"/>
        <v>0</v>
      </c>
      <c r="M25" s="49">
        <f t="shared" si="3"/>
        <v>0</v>
      </c>
      <c r="N25" s="49">
        <f t="shared" si="3"/>
        <v>0</v>
      </c>
      <c r="O25" s="98">
        <f t="shared" si="3"/>
        <v>0</v>
      </c>
      <c r="P25" s="98">
        <f t="shared" si="3"/>
        <v>0</v>
      </c>
      <c r="Q25" s="98">
        <f t="shared" si="3"/>
        <v>0</v>
      </c>
      <c r="R25" s="98">
        <f t="shared" si="3"/>
        <v>0</v>
      </c>
      <c r="S25" s="18"/>
    </row>
    <row r="26" spans="1:19">
      <c r="A26" s="18"/>
      <c r="B26" s="18"/>
      <c r="C26" s="18"/>
      <c r="D26" s="18"/>
      <c r="E26" s="18" t="s">
        <v>126</v>
      </c>
      <c r="F26" s="50"/>
      <c r="G26" s="18"/>
      <c r="H26" s="47"/>
      <c r="I26" s="50" t="s">
        <v>125</v>
      </c>
      <c r="J26" s="48">
        <f t="shared" si="3"/>
        <v>0</v>
      </c>
      <c r="K26" s="48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98">
        <f t="shared" si="3"/>
        <v>0</v>
      </c>
      <c r="P26" s="98">
        <f t="shared" si="3"/>
        <v>0</v>
      </c>
      <c r="Q26" s="98">
        <f t="shared" si="3"/>
        <v>0</v>
      </c>
      <c r="R26" s="98">
        <f t="shared" si="3"/>
        <v>0</v>
      </c>
      <c r="S26" s="18"/>
    </row>
    <row r="27" spans="1:19">
      <c r="A27" s="18"/>
      <c r="B27" s="18"/>
      <c r="C27" s="18"/>
      <c r="D27" s="18"/>
      <c r="E27" s="18" t="s">
        <v>129</v>
      </c>
      <c r="F27" s="45"/>
      <c r="G27" s="18"/>
      <c r="H27" s="47"/>
      <c r="I27" s="45" t="s">
        <v>125</v>
      </c>
      <c r="J27" s="48">
        <f t="shared" si="3"/>
        <v>0</v>
      </c>
      <c r="K27" s="48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98">
        <f t="shared" si="3"/>
        <v>0</v>
      </c>
      <c r="P27" s="98">
        <f t="shared" si="3"/>
        <v>0</v>
      </c>
      <c r="Q27" s="98">
        <f t="shared" si="3"/>
        <v>0</v>
      </c>
      <c r="R27" s="98">
        <f t="shared" si="3"/>
        <v>0</v>
      </c>
      <c r="S27" s="18"/>
    </row>
    <row r="28" spans="1:19">
      <c r="A28" s="18"/>
      <c r="B28" s="18"/>
      <c r="C28" s="18"/>
      <c r="D28" s="18"/>
      <c r="E28" s="23"/>
      <c r="F28" s="51"/>
      <c r="G28" s="18"/>
      <c r="H28" s="52"/>
      <c r="I28" s="52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18"/>
      <c r="B29" s="19" t="s">
        <v>264</v>
      </c>
      <c r="C29" s="20"/>
      <c r="D29" s="20"/>
      <c r="E29" s="20"/>
      <c r="F29" s="20"/>
      <c r="G29" s="2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>
      <c r="A30" s="18"/>
      <c r="B30" s="22" t="s">
        <v>265</v>
      </c>
      <c r="C30" s="23"/>
      <c r="D30" s="23"/>
      <c r="E30" s="23"/>
      <c r="F30" s="23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>
      <c r="A31" s="18"/>
      <c r="B31" s="255" t="s">
        <v>266</v>
      </c>
      <c r="C31" s="256"/>
      <c r="D31" s="256"/>
      <c r="E31" s="256"/>
      <c r="F31" s="256"/>
      <c r="G31" s="25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>
      <c r="A32" s="18"/>
      <c r="B32" s="258"/>
      <c r="C32" s="256"/>
      <c r="D32" s="256"/>
      <c r="E32" s="256"/>
      <c r="F32" s="256"/>
      <c r="G32" s="25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>
      <c r="A33" s="18"/>
      <c r="B33" s="258"/>
      <c r="C33" s="256"/>
      <c r="D33" s="256"/>
      <c r="E33" s="256"/>
      <c r="F33" s="256"/>
      <c r="G33" s="25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>
      <c r="A34" s="18"/>
      <c r="B34" s="101" t="s">
        <v>267</v>
      </c>
      <c r="C34" s="23"/>
      <c r="D34" s="23"/>
      <c r="E34" s="23"/>
      <c r="F34" s="23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>
      <c r="A35" s="18"/>
      <c r="B35" s="101" t="s">
        <v>272</v>
      </c>
      <c r="C35" s="102"/>
      <c r="D35" s="103"/>
      <c r="E35" s="23"/>
      <c r="F35" s="23"/>
      <c r="G35" s="24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>
      <c r="A36" s="18"/>
      <c r="B36" s="104" t="s">
        <v>270</v>
      </c>
      <c r="C36" s="102"/>
      <c r="D36" s="103"/>
      <c r="E36" s="23"/>
      <c r="F36" s="23"/>
      <c r="G36" s="24"/>
      <c r="H36" s="23"/>
      <c r="I36" s="23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>
      <c r="A37" s="18"/>
      <c r="B37" s="105" t="s">
        <v>271</v>
      </c>
      <c r="C37" s="106"/>
      <c r="D37" s="107"/>
      <c r="E37" s="25"/>
      <c r="F37" s="25"/>
      <c r="G37" s="26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>
      <c r="A38" s="18"/>
      <c r="B38" s="100"/>
      <c r="C38" s="97"/>
      <c r="D38" s="94"/>
      <c r="E38" s="23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>
      <c r="B39" s="95"/>
      <c r="C39" s="96"/>
      <c r="D39" s="96"/>
      <c r="E39" s="1"/>
      <c r="F39" s="1"/>
      <c r="G39" s="1"/>
      <c r="H39" s="1"/>
      <c r="I39" s="1"/>
      <c r="J39" s="1"/>
      <c r="K39" s="1"/>
      <c r="L39" s="1"/>
      <c r="M39" s="1"/>
    </row>
    <row r="40" spans="1:19">
      <c r="B40" s="3"/>
      <c r="E40" s="1"/>
      <c r="F40" s="1"/>
      <c r="G40" s="1"/>
      <c r="H40" s="1"/>
      <c r="I40" s="1"/>
      <c r="J40" s="1"/>
      <c r="K40" s="1"/>
      <c r="L40" s="1"/>
      <c r="M40" s="1"/>
    </row>
    <row r="41" spans="1:19">
      <c r="B41" s="10"/>
      <c r="E41" s="1"/>
      <c r="F41" s="1"/>
      <c r="G41" s="1"/>
      <c r="H41" s="1"/>
      <c r="I41" s="1"/>
      <c r="J41" s="1"/>
      <c r="K41" s="1"/>
      <c r="L41" s="1"/>
      <c r="M41" s="1"/>
    </row>
    <row r="42" spans="1:19">
      <c r="B42" s="3"/>
      <c r="E42" s="1"/>
      <c r="F42" s="1"/>
      <c r="G42" s="1"/>
      <c r="H42" s="1"/>
      <c r="I42" s="1"/>
      <c r="J42" s="1"/>
      <c r="K42" s="1"/>
      <c r="L42" s="1"/>
      <c r="M42" s="1"/>
    </row>
    <row r="43" spans="1:19">
      <c r="B43" s="1"/>
      <c r="E43" s="1"/>
      <c r="F43" s="1"/>
      <c r="G43" s="1"/>
      <c r="H43" s="1"/>
      <c r="I43" s="1"/>
      <c r="J43" s="1"/>
      <c r="K43" s="1"/>
      <c r="L43" s="1"/>
      <c r="M43" s="1"/>
    </row>
    <row r="44" spans="1:19" ht="12.75" customHeight="1">
      <c r="B44" s="11"/>
      <c r="E44" s="1"/>
      <c r="F44" s="1"/>
      <c r="G44" s="1"/>
      <c r="H44" s="12"/>
      <c r="I44" s="12"/>
      <c r="J44" s="1"/>
      <c r="K44" s="1"/>
      <c r="L44" s="1"/>
      <c r="M44" s="1"/>
    </row>
    <row r="45" spans="1:19">
      <c r="B45" s="1"/>
      <c r="E45" s="1"/>
      <c r="F45" s="1"/>
      <c r="G45" s="1"/>
      <c r="H45" s="1"/>
      <c r="I45" s="1"/>
      <c r="J45" s="1"/>
      <c r="K45" s="1"/>
      <c r="L45" s="1"/>
      <c r="M45" s="1"/>
    </row>
    <row r="46" spans="1:19" ht="25.5" customHeight="1">
      <c r="B46" s="11"/>
      <c r="E46" s="1"/>
      <c r="F46" s="1"/>
      <c r="G46" s="1"/>
      <c r="H46" s="1"/>
      <c r="I46" s="1"/>
      <c r="J46" s="1"/>
      <c r="K46" s="1"/>
      <c r="L46" s="1"/>
      <c r="M46" s="1"/>
    </row>
    <row r="47" spans="1:19">
      <c r="B47" s="1"/>
      <c r="E47" s="1"/>
      <c r="F47" s="1"/>
      <c r="G47" s="1"/>
      <c r="H47" s="1"/>
      <c r="I47" s="1"/>
      <c r="J47" s="1"/>
      <c r="K47" s="1"/>
      <c r="L47" s="1"/>
      <c r="M47" s="1"/>
    </row>
    <row r="48" spans="1:19">
      <c r="B48" s="3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B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B50" s="3"/>
      <c r="E50" s="1"/>
      <c r="F50" s="1"/>
      <c r="G50" s="1"/>
      <c r="H50" s="3"/>
      <c r="I50" s="3"/>
      <c r="J50" s="1"/>
      <c r="K50" s="1"/>
      <c r="L50" s="1"/>
      <c r="M50" s="1"/>
    </row>
    <row r="51" spans="1:13">
      <c r="B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B52" s="3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B53" s="9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B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B55" s="3"/>
      <c r="E55" s="3"/>
      <c r="F55" s="3"/>
      <c r="G55" s="1"/>
      <c r="H55" s="3"/>
      <c r="I55" s="3"/>
      <c r="J55" s="1"/>
      <c r="K55" s="1"/>
      <c r="L55" s="1"/>
      <c r="M55" s="1"/>
    </row>
    <row r="56" spans="1:13">
      <c r="A56" s="8">
        <f>+IF(H56="OK",1,+IF(H56="Ikke OK",10,0))</f>
        <v>0</v>
      </c>
      <c r="B56" s="1"/>
      <c r="E56" s="1"/>
      <c r="F56" s="5"/>
      <c r="G56" s="1"/>
      <c r="H56" s="1"/>
      <c r="I56" s="1"/>
    </row>
    <row r="57" spans="1:13">
      <c r="A57" s="8">
        <f>+IF(H57="OK",1,+IF(H57="Ikke OK",10,0))</f>
        <v>0</v>
      </c>
      <c r="B57" s="1"/>
      <c r="E57" s="1"/>
      <c r="F57" s="1"/>
      <c r="G57" s="1"/>
      <c r="H57" s="1"/>
      <c r="I57" s="1"/>
    </row>
    <row r="58" spans="1:13">
      <c r="A58" s="8">
        <f>SUM(A56:A57)</f>
        <v>0</v>
      </c>
      <c r="B58" s="1"/>
      <c r="E58" s="1"/>
      <c r="F58" s="1"/>
      <c r="G58" s="1"/>
      <c r="H58" s="1"/>
      <c r="I58" s="1"/>
    </row>
    <row r="59" spans="1:13">
      <c r="B59" s="1"/>
      <c r="E59" s="1"/>
      <c r="F59" s="1"/>
      <c r="G59" s="1"/>
      <c r="H59" s="1"/>
      <c r="I59" s="1"/>
    </row>
  </sheetData>
  <mergeCells count="1">
    <mergeCell ref="B31:G33"/>
  </mergeCells>
  <dataValidations count="3">
    <dataValidation type="list" allowBlank="1" showInputMessage="1" showErrorMessage="1" sqref="H49:I49 H51:I51">
      <formula1>"OK, IR, Ikke OK"</formula1>
    </dataValidation>
    <dataValidation type="list" allowBlank="1" showInputMessage="1" showErrorMessage="1" sqref="H45:I47 H56:I57">
      <formula1>"OK, Ikke OK"</formula1>
    </dataValidation>
    <dataValidation type="list" allowBlank="1" showInputMessage="1" showErrorMessage="1" sqref="H53:I53 H43:I43 H41:I41">
      <formula1>"OK, Mangler, Ikke OK"</formula1>
    </dataValidation>
  </dataValidations>
  <pageMargins left="0.75" right="0.75" top="1" bottom="1" header="0" footer="0"/>
  <pageSetup paperSize="9" orientation="landscape" r:id="rId1"/>
  <headerFooter alignWithMargins="0">
    <oddHeader>&amp;CCDV &amp; Degradability 2014&amp;RLaundry detergents for professional use, version 3.0
Printed &amp;D</oddHeader>
    <oddFooter>&amp;L2014-04-02&amp;RAuthor Pehr Hård/
Controlled by Trine Pedersen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1</vt:i4>
      </vt:variant>
    </vt:vector>
  </HeadingPairs>
  <TitlesOfParts>
    <vt:vector size="16" baseType="lpstr">
      <vt:lpstr>Start -&gt;</vt:lpstr>
      <vt:lpstr>&lt;- End</vt:lpstr>
      <vt:lpstr>Results (30-40°C)</vt:lpstr>
      <vt:lpstr>Results (40-60°C)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DID-list 2014</vt:lpstr>
      <vt:lpstr>'DID-list 2014'!Udskriftstitler</vt:lpstr>
    </vt:vector>
  </TitlesOfParts>
  <Company>Miljømærkning 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Beregningsark Kemikalier til Tekstilservice</dc:title>
  <dc:creator>Jeppe Frydendal</dc:creator>
  <dc:description>Kriterieversion 2.0</dc:description>
  <cp:lastModifiedBy>Trine Pedersen</cp:lastModifiedBy>
  <cp:lastPrinted>2018-09-07T11:57:10Z</cp:lastPrinted>
  <dcterms:created xsi:type="dcterms:W3CDTF">2009-09-28T09:57:19Z</dcterms:created>
  <dcterms:modified xsi:type="dcterms:W3CDTF">2018-09-10T10:20:34Z</dcterms:modified>
</cp:coreProperties>
</file>