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O:\Miljø - Sekretariat\ESM\Kriterieredaktør\Kriterier Svanen\090 Kosmetik\4\Beregningsark\"/>
    </mc:Choice>
  </mc:AlternateContent>
  <xr:revisionPtr revIDLastSave="0" documentId="8_{5FE5CE48-6F50-40D5-AFBB-8F7E6BC48614}" xr6:coauthVersionLast="47" xr6:coauthVersionMax="47" xr10:uidLastSave="{00000000-0000-0000-0000-000000000000}"/>
  <bookViews>
    <workbookView xWindow="-120" yWindow="-120" windowWidth="29040" windowHeight="15720" tabRatio="862" firstSheet="7" activeTab="9" xr2:uid="{00000000-000D-0000-FFFF-FFFF00000000}"/>
  </bookViews>
  <sheets>
    <sheet name="WUR Regular pump bottle" sheetId="1" r:id="rId1"/>
    <sheet name="WUR Foam pump bottle" sheetId="26" r:id="rId2"/>
    <sheet name="WUR Airless" sheetId="25" r:id="rId3"/>
    <sheet name="WUR Tube" sheetId="13" r:id="rId4"/>
    <sheet name="WUR Bottle" sheetId="14" r:id="rId5"/>
    <sheet name="WUR Jar" sheetId="15" r:id="rId6"/>
    <sheet name="WUR Stick + roll on" sheetId="16" r:id="rId7"/>
    <sheet name="WUR Wet wipes" sheetId="17" r:id="rId8"/>
    <sheet name="WUR Propellant bottles" sheetId="18" r:id="rId9"/>
    <sheet name="WUR Solid soaps" sheetId="19" r:id="rId10"/>
    <sheet name="WUR Decorative cosmetics" sheetId="20" r:id="rId11"/>
    <sheet name="WUR Diverse" sheetId="24" r:id="rId12"/>
    <sheet name="Emptying" sheetId="10" r:id="rId13"/>
    <sheet name="Label coverage non-cylindrical" sheetId="22" r:id="rId14"/>
    <sheet name="Label coverage cylindrical" sheetId="23" r:id="rId15"/>
  </sheets>
  <externalReferences>
    <externalReference r:id="rId16"/>
  </externalReferences>
  <definedNames>
    <definedName name="mf_glas" localSheetId="12">Emptying!#REF!</definedName>
    <definedName name="mf_glas" localSheetId="14">'Label coverage cylindrical'!#REF!</definedName>
    <definedName name="mf_glas" localSheetId="13">'Label coverage non-cylindrical'!#REF!</definedName>
    <definedName name="mf_glas" localSheetId="2">'WUR Airless'!#REF!</definedName>
    <definedName name="mf_glas" localSheetId="4">'WUR Bottle'!#REF!</definedName>
    <definedName name="mf_glas" localSheetId="10">'WUR Decorative cosmetics'!#REF!</definedName>
    <definedName name="mf_glas" localSheetId="11">'WUR Diverse'!#REF!</definedName>
    <definedName name="mf_glas" localSheetId="1">'WUR Foam pump bottle'!#REF!</definedName>
    <definedName name="mf_glas" localSheetId="5">'WUR Jar'!#REF!</definedName>
    <definedName name="mf_glas" localSheetId="8">'WUR Propellant bottles'!#REF!</definedName>
    <definedName name="mf_glas" localSheetId="0">'WUR Regular pump bottle'!#REF!</definedName>
    <definedName name="mf_glas" localSheetId="9">'WUR Solid soaps'!#REF!</definedName>
    <definedName name="mf_glas" localSheetId="6">'WUR Stick + roll on'!#REF!</definedName>
    <definedName name="mf_glas" localSheetId="3">'WUR Tube'!#REF!</definedName>
    <definedName name="mf_glas" localSheetId="7">'WUR Wet wipes'!#REF!</definedName>
    <definedName name="mf_glas">[1]WUR!#REF!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6" l="1"/>
  <c r="C32" i="26"/>
  <c r="C30" i="19"/>
  <c r="E30" i="19"/>
  <c r="D25" i="19"/>
  <c r="E32" i="26"/>
  <c r="D27" i="26"/>
  <c r="D27" i="25"/>
  <c r="C32" i="25"/>
  <c r="B27" i="25"/>
  <c r="D25" i="13"/>
  <c r="B25" i="13"/>
  <c r="E32" i="14"/>
  <c r="D27" i="14"/>
  <c r="B27" i="14"/>
  <c r="B27" i="16"/>
  <c r="E32" i="16"/>
  <c r="C28" i="17"/>
  <c r="B23" i="17"/>
  <c r="B25" i="18"/>
  <c r="D25" i="18"/>
  <c r="E30" i="18"/>
  <c r="B25" i="19"/>
  <c r="B27" i="24"/>
  <c r="B15" i="10"/>
  <c r="D27" i="23"/>
  <c r="D27" i="22"/>
  <c r="B27" i="22"/>
  <c r="C24" i="23"/>
  <c r="C22" i="23"/>
  <c r="B27" i="23"/>
  <c r="C32" i="1"/>
  <c r="B25" i="20"/>
  <c r="C12" i="20"/>
  <c r="E32" i="25"/>
  <c r="E28" i="17"/>
  <c r="E32" i="15"/>
  <c r="C33" i="24"/>
  <c r="E32" i="24"/>
  <c r="C32" i="24"/>
  <c r="C31" i="19"/>
  <c r="C12" i="19"/>
  <c r="C31" i="18"/>
  <c r="C30" i="18"/>
  <c r="C12" i="18"/>
  <c r="C29" i="17"/>
  <c r="C12" i="17"/>
  <c r="C33" i="16"/>
  <c r="C32" i="16"/>
  <c r="C33" i="15"/>
  <c r="C32" i="15"/>
  <c r="B27" i="15" s="1"/>
  <c r="C33" i="14"/>
  <c r="C32" i="14"/>
  <c r="E30" i="13"/>
  <c r="C31" i="13"/>
  <c r="C30" i="13"/>
  <c r="C33" i="25"/>
  <c r="C33" i="26"/>
  <c r="B27" i="26"/>
  <c r="E32" i="1"/>
  <c r="C33" i="1"/>
  <c r="B27" i="1"/>
  <c r="E12" i="25"/>
  <c r="C12" i="25"/>
  <c r="B29" i="26"/>
  <c r="E12" i="26"/>
  <c r="C12" i="26"/>
  <c r="C12" i="1"/>
  <c r="C12" i="13"/>
  <c r="C12" i="14"/>
  <c r="C12" i="15"/>
  <c r="C12" i="16"/>
  <c r="C12" i="24"/>
  <c r="D27" i="1"/>
  <c r="C24" i="22"/>
  <c r="C22" i="22"/>
  <c r="D27" i="24"/>
  <c r="B29" i="24"/>
  <c r="E12" i="24"/>
  <c r="D23" i="17"/>
  <c r="E12" i="17"/>
  <c r="B29" i="23"/>
  <c r="B29" i="22"/>
  <c r="E12" i="19"/>
  <c r="B27" i="18"/>
  <c r="E12" i="18"/>
  <c r="B25" i="17"/>
  <c r="B29" i="16"/>
  <c r="E12" i="16"/>
  <c r="D27" i="15"/>
  <c r="B29" i="15"/>
  <c r="E12" i="15"/>
  <c r="B29" i="14"/>
  <c r="E12" i="14"/>
  <c r="B27" i="13"/>
  <c r="E12" i="13"/>
  <c r="E12" i="1"/>
  <c r="B27" i="19"/>
  <c r="B17" i="10"/>
  <c r="B29" i="1"/>
  <c r="B27" i="20" l="1"/>
  <c r="B29" i="25"/>
</calcChain>
</file>

<file path=xl/sharedStrings.xml><?xml version="1.0" encoding="utf-8"?>
<sst xmlns="http://schemas.openxmlformats.org/spreadsheetml/2006/main" count="434" uniqueCount="51">
  <si>
    <t>Packaging</t>
  </si>
  <si>
    <t>Product name/trade name</t>
  </si>
  <si>
    <t>Calculation - Requirement O37 WUR for Nordic Ecolabelled cosmetics</t>
  </si>
  <si>
    <t>Main Product</t>
  </si>
  <si>
    <t>Refill</t>
  </si>
  <si>
    <t>Product volume</t>
  </si>
  <si>
    <t>ml</t>
  </si>
  <si>
    <t>Total weight of packaging</t>
  </si>
  <si>
    <t>g</t>
  </si>
  <si>
    <t>Glass</t>
  </si>
  <si>
    <t>Aluminium</t>
  </si>
  <si>
    <t>Paper/Cardboard</t>
  </si>
  <si>
    <t>Plastic laminates</t>
  </si>
  <si>
    <t>Plastics</t>
  </si>
  <si>
    <t>Refill factor (t)</t>
  </si>
  <si>
    <t xml:space="preserve"> t = 1 (default = no refill); t &gt;1 (depending on the amount of refills offered)</t>
  </si>
  <si>
    <t>Requirement</t>
  </si>
  <si>
    <t>≤</t>
  </si>
  <si>
    <t>WUR calculations</t>
  </si>
  <si>
    <t>Product</t>
  </si>
  <si>
    <t>Number of wet wipes</t>
  </si>
  <si>
    <t>Content weight</t>
  </si>
  <si>
    <t>Component 1</t>
  </si>
  <si>
    <t>Component 2</t>
  </si>
  <si>
    <t>Component 3</t>
  </si>
  <si>
    <t>Component 4</t>
  </si>
  <si>
    <t>Component 5</t>
  </si>
  <si>
    <t>Emptying level</t>
  </si>
  <si>
    <t>Calculation - Emptying requirement for Nordic Ecolabelled cosmetics (Only relevant for some products see O38)</t>
  </si>
  <si>
    <t>Mass of primary packaging and product (m1)</t>
  </si>
  <si>
    <t>Mass of primary packaging and remainder of product in normal conditions (m2)</t>
  </si>
  <si>
    <t>Mass of empty and clean primary packaging (m3)</t>
  </si>
  <si>
    <t>Coverage of label on PET packaging</t>
  </si>
  <si>
    <t>Calculation - Requirement on coverage of labels on PET packaging for Nordic Ecolabelled cosmetics</t>
  </si>
  <si>
    <t>Please see requirement O36 Labels and Appendix 6 in the criteria for more details.</t>
  </si>
  <si>
    <t xml:space="preserve">Product name/trade name </t>
  </si>
  <si>
    <t>Please note that if the packaging has labels on two sides, the calculation should be made for the side with the biggest label.</t>
  </si>
  <si>
    <t xml:space="preserve">Product size </t>
  </si>
  <si>
    <t xml:space="preserve">Size of the label </t>
  </si>
  <si>
    <r>
      <t>cm</t>
    </r>
    <r>
      <rPr>
        <vertAlign val="superscript"/>
        <sz val="10"/>
        <rFont val="Arial"/>
        <family val="2"/>
      </rPr>
      <t>2</t>
    </r>
  </si>
  <si>
    <r>
      <t>h</t>
    </r>
    <r>
      <rPr>
        <b/>
        <vertAlign val="sub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  <r>
      <rPr>
        <b/>
        <vertAlign val="subscript"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</t>
    </r>
  </si>
  <si>
    <t>cm</t>
  </si>
  <si>
    <r>
      <t>h</t>
    </r>
    <r>
      <rPr>
        <b/>
        <vertAlign val="subscript"/>
        <sz val="10"/>
        <rFont val="Arial"/>
        <family val="2"/>
      </rPr>
      <t xml:space="preserve">2 </t>
    </r>
    <r>
      <rPr>
        <b/>
        <sz val="10"/>
        <rFont val="Arial"/>
        <family val="2"/>
      </rPr>
      <t xml:space="preserve"> </t>
    </r>
  </si>
  <si>
    <t xml:space="preserve">c </t>
  </si>
  <si>
    <t xml:space="preserve">d </t>
  </si>
  <si>
    <t>Area A1:</t>
  </si>
  <si>
    <t>Area A2:</t>
  </si>
  <si>
    <t>Label coverage</t>
  </si>
  <si>
    <t>Limit value</t>
  </si>
  <si>
    <t xml:space="preserve">a </t>
  </si>
  <si>
    <t xml:space="preserve">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</si>
</sst>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b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2" fillId="0" borderId="0" xfId="0" applyFont="1"/>
    <xf numFmtId="0" fontId="1" fillId="2" borderId="0" xfId="1" applyFill="1"/>
    <xf numFmtId="0" fontId="2" fillId="2" borderId="0" xfId="1" applyFont="1" applyFill="1"/>
    <xf numFmtId="0" fontId="1" fillId="2" borderId="0" xfId="1" applyFill="1" applyAlignment="1">
      <alignment horizontal="center"/>
    </xf>
    <xf numFmtId="164" fontId="0" fillId="2" borderId="0" xfId="2" applyFont="1" applyFill="1" applyBorder="1" applyProtection="1"/>
    <xf numFmtId="0" fontId="2" fillId="2" borderId="0" xfId="1" applyFont="1" applyFill="1" applyAlignment="1">
      <alignment horizontal="right"/>
    </xf>
    <xf numFmtId="0" fontId="1" fillId="2" borderId="0" xfId="1" quotePrefix="1" applyFill="1"/>
    <xf numFmtId="0" fontId="1" fillId="3" borderId="1" xfId="1" applyFill="1" applyBorder="1" applyProtection="1">
      <protection locked="0"/>
    </xf>
    <xf numFmtId="0" fontId="1" fillId="2" borderId="0" xfId="1" applyFill="1" applyAlignment="1">
      <alignment horizontal="right"/>
    </xf>
    <xf numFmtId="0" fontId="1" fillId="2" borderId="0" xfId="1" quotePrefix="1" applyFill="1" applyAlignment="1">
      <alignment horizontal="right"/>
    </xf>
    <xf numFmtId="0" fontId="3" fillId="4" borderId="1" xfId="1" applyFont="1" applyFill="1" applyBorder="1"/>
    <xf numFmtId="0" fontId="4" fillId="2" borderId="0" xfId="1" applyFont="1" applyFill="1"/>
    <xf numFmtId="0" fontId="0" fillId="5" borderId="0" xfId="0" applyFill="1"/>
    <xf numFmtId="0" fontId="1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1" fillId="6" borderId="1" xfId="0" applyFont="1" applyFill="1" applyBorder="1" applyAlignment="1">
      <alignment horizontal="left"/>
    </xf>
    <xf numFmtId="9" fontId="0" fillId="2" borderId="0" xfId="3" applyFont="1" applyFill="1" applyBorder="1" applyProtection="1"/>
    <xf numFmtId="9" fontId="0" fillId="2" borderId="0" xfId="4" applyFont="1" applyFill="1" applyBorder="1" applyProtection="1"/>
    <xf numFmtId="0" fontId="5" fillId="5" borderId="0" xfId="0" applyFont="1" applyFill="1" applyAlignment="1" applyProtection="1">
      <alignment horizontal="left"/>
      <protection locked="0"/>
    </xf>
    <xf numFmtId="0" fontId="1" fillId="5" borderId="0" xfId="0" applyFont="1" applyFill="1" applyAlignment="1" applyProtection="1">
      <alignment horizontal="left"/>
      <protection locked="0"/>
    </xf>
    <xf numFmtId="0" fontId="0" fillId="5" borderId="0" xfId="0" applyFill="1" applyProtection="1">
      <protection locked="0"/>
    </xf>
    <xf numFmtId="0" fontId="1" fillId="2" borderId="0" xfId="1" applyFill="1" applyProtection="1">
      <protection locked="0"/>
    </xf>
    <xf numFmtId="0" fontId="0" fillId="0" borderId="0" xfId="0" applyProtection="1">
      <protection locked="0"/>
    </xf>
    <xf numFmtId="0" fontId="2" fillId="2" borderId="0" xfId="1" applyFont="1" applyFill="1" applyProtection="1">
      <protection locked="0"/>
    </xf>
    <xf numFmtId="0" fontId="4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right"/>
      <protection locked="0"/>
    </xf>
    <xf numFmtId="0" fontId="1" fillId="2" borderId="0" xfId="1" applyFill="1" applyAlignment="1" applyProtection="1">
      <alignment horizontal="right"/>
      <protection locked="0"/>
    </xf>
    <xf numFmtId="0" fontId="2" fillId="2" borderId="0" xfId="1" quotePrefix="1" applyFont="1" applyFill="1" applyAlignment="1" applyProtection="1">
      <alignment horizontal="right"/>
      <protection locked="0"/>
    </xf>
    <xf numFmtId="0" fontId="2" fillId="2" borderId="0" xfId="1" applyFont="1" applyFill="1" applyAlignment="1" applyProtection="1">
      <alignment horizontal="left"/>
      <protection locked="0"/>
    </xf>
    <xf numFmtId="0" fontId="1" fillId="2" borderId="0" xfId="1" applyFill="1" applyAlignment="1" applyProtection="1">
      <alignment horizontal="center"/>
      <protection locked="0"/>
    </xf>
    <xf numFmtId="164" fontId="0" fillId="2" borderId="0" xfId="2" applyFont="1" applyFill="1" applyBorder="1" applyProtection="1">
      <protection locked="0"/>
    </xf>
    <xf numFmtId="9" fontId="1" fillId="2" borderId="0" xfId="4" applyFont="1" applyFill="1" applyAlignment="1" applyProtection="1">
      <alignment horizontal="center"/>
    </xf>
    <xf numFmtId="1" fontId="1" fillId="2" borderId="0" xfId="1" applyNumberFormat="1" applyFill="1"/>
    <xf numFmtId="0" fontId="1" fillId="3" borderId="3" xfId="1" applyFill="1" applyBorder="1" applyAlignment="1" applyProtection="1">
      <alignment horizontal="center"/>
      <protection locked="0"/>
    </xf>
    <xf numFmtId="0" fontId="1" fillId="3" borderId="4" xfId="1" applyFill="1" applyBorder="1" applyAlignment="1" applyProtection="1">
      <alignment horizontal="center"/>
      <protection locked="0"/>
    </xf>
    <xf numFmtId="0" fontId="1" fillId="3" borderId="5" xfId="1" applyFill="1" applyBorder="1" applyAlignment="1" applyProtection="1">
      <alignment horizontal="center"/>
      <protection locked="0"/>
    </xf>
    <xf numFmtId="0" fontId="1" fillId="2" borderId="0" xfId="1" applyFill="1" applyAlignment="1" applyProtection="1">
      <alignment horizontal="left" vertical="top" wrapText="1"/>
      <protection locked="0"/>
    </xf>
    <xf numFmtId="0" fontId="6" fillId="5" borderId="0" xfId="0" applyFont="1" applyFill="1" applyAlignment="1" applyProtection="1">
      <alignment horizontal="right"/>
      <protection locked="0"/>
    </xf>
    <xf numFmtId="0" fontId="6" fillId="5" borderId="2" xfId="0" applyFont="1" applyFill="1" applyBorder="1" applyAlignment="1" applyProtection="1">
      <alignment horizontal="right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 applyProtection="1">
      <alignment horizontal="center"/>
      <protection locked="0"/>
    </xf>
    <xf numFmtId="0" fontId="1" fillId="6" borderId="5" xfId="0" applyFont="1" applyFill="1" applyBorder="1" applyAlignment="1" applyProtection="1">
      <alignment horizontal="center"/>
      <protection locked="0"/>
    </xf>
  </cellXfs>
  <cellStyles count="5">
    <cellStyle name="Comma 2" xfId="2" xr:uid="{00000000-0005-0000-0000-000000000000}"/>
    <cellStyle name="Normal" xfId="0" builtinId="0"/>
    <cellStyle name="Normal 2" xfId="1" xr:uid="{00000000-0005-0000-0000-000002000000}"/>
    <cellStyle name="Procent" xfId="4" builtinId="5"/>
    <cellStyle name="Prosenttia 2" xfId="3" xr:uid="{00000000-0005-0000-0000-000003000000}"/>
  </cellStyles>
  <dxfs count="41"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289560</xdr:colOff>
      <xdr:row>4</xdr:row>
      <xdr:rowOff>83820</xdr:rowOff>
    </xdr:from>
    <xdr:to>
      <xdr:col>14</xdr:col>
      <xdr:colOff>70795</xdr:colOff>
      <xdr:row>25</xdr:row>
      <xdr:rowOff>137702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1FEF2B-8001-211E-3F00-7AAF8BFB0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380" y="807720"/>
          <a:ext cx="2219635" cy="3886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312420</xdr:colOff>
      <xdr:row>5</xdr:row>
      <xdr:rowOff>152400</xdr:rowOff>
    </xdr:from>
    <xdr:to>
      <xdr:col>14</xdr:col>
      <xdr:colOff>4528</xdr:colOff>
      <xdr:row>24</xdr:row>
      <xdr:rowOff>8216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D60B81-21ED-B229-A1A2-09977483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7240" y="1051560"/>
          <a:ext cx="2120983" cy="33457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eregningsark\Cosmetic-090e_3_0_CDV_WUR_calculation_Foam-so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w to use the sheets"/>
      <sheetName val="Formula"/>
      <sheetName val="CDV &amp; Degradability 2007"/>
      <sheetName val="CDV &amp; Degradability 2016"/>
      <sheetName val="WUR"/>
      <sheetName val="Emptying"/>
      <sheetName val="DID-list 2007"/>
      <sheetName val="DID-list 201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view="pageLayout" zoomScaleNormal="100" workbookViewId="0">
      <selection activeCell="D27" sqref="D27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5.85546875" customWidth="1"/>
    <col min="10" max="10" width="2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14</v>
      </c>
      <c r="C24" s="11">
        <v>1</v>
      </c>
      <c r="D24" s="10" t="s">
        <v>15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16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IF(C24=1,(C32),(C32+(C33*E32))/C24)</f>
        <v>0</v>
      </c>
      <c r="C27" s="7" t="s">
        <v>17</v>
      </c>
      <c r="D27" s="8">
        <f>IF(C9&lt;=0,0,(0.05*C9+28))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18</v>
      </c>
    </row>
    <row r="32" spans="1:10" x14ac:dyDescent="0.2">
      <c r="B32" s="1" t="s">
        <v>19</v>
      </c>
      <c r="C32" s="2">
        <f>(0.6*C14+2.1*C16+0.4*C18+1*C20+1*C22)</f>
        <v>0</v>
      </c>
      <c r="D32" s="1" t="s">
        <v>4</v>
      </c>
      <c r="E32" s="2">
        <f>(0.6*E14+2.1*E16+0.4*E18+1*E20+1*E22)</f>
        <v>0</v>
      </c>
    </row>
    <row r="33" spans="2:5" x14ac:dyDescent="0.2">
      <c r="B33" s="1" t="s">
        <v>4</v>
      </c>
      <c r="C33" s="2" t="e">
        <f>C9/E9*(C24-1)</f>
        <v>#DIV/0!</v>
      </c>
      <c r="D33" s="1"/>
      <c r="E33" s="1"/>
    </row>
  </sheetData>
  <conditionalFormatting sqref="B29">
    <cfRule type="cellIs" dxfId="40" priority="3" stopIfTrue="1" operator="equal">
      <formula>"Packaging reqiurement NOT fulfilled"</formula>
    </cfRule>
    <cfRule type="cellIs" dxfId="39" priority="4" stopIfTrue="1" operator="equal">
      <formula>"Packaging reqiurement fulfilled"</formula>
    </cfRule>
  </conditionalFormatting>
  <conditionalFormatting sqref="E8:F22">
    <cfRule type="expression" dxfId="38" priority="1" stopIfTrue="1">
      <formula>#REF!=1</formula>
    </cfRule>
  </conditionalFormatting>
  <pageMargins left="0.74803149606299213" right="0.78740157480314965" top="0" bottom="0" header="0" footer="0"/>
  <pageSetup paperSize="9" scale="85" orientation="landscape" r:id="rId1"/>
  <headerFooter alignWithMargins="0">
    <oddHeader>&amp;LVersion 4.4, 20250922
Author: Maria Tengqvist
Review Trine Pedersen&amp;C&amp;A&amp;RCosmetic products, Generation 4.4
Printed &amp;D</oddHeader>
    <oddFooter>&amp;CSide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45D84-42EC-495F-9859-89CE38D8817B}">
  <dimension ref="A1:J31"/>
  <sheetViews>
    <sheetView tabSelected="1" view="pageLayout" zoomScaleNormal="100" workbookViewId="0">
      <selection activeCell="D25" sqref="D25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7.28515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10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11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12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13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14</v>
      </c>
      <c r="C22" s="11">
        <v>1</v>
      </c>
      <c r="D22" s="10" t="s">
        <v>15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16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IF(C22=1,(C30),(C30+(C31*E30))/C22)</f>
        <v>0</v>
      </c>
      <c r="C25" s="7" t="s">
        <v>17</v>
      </c>
      <c r="D25" s="8">
        <f>IF(C9&lt;=0,0,(0.025*C9+0.4))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18</v>
      </c>
    </row>
    <row r="30" spans="1:10" x14ac:dyDescent="0.2">
      <c r="B30" s="1" t="s">
        <v>19</v>
      </c>
      <c r="C30" s="2">
        <f>(2.1*C14+0.4*C16+1*C18+1*C20)</f>
        <v>0</v>
      </c>
      <c r="D30" s="1" t="s">
        <v>4</v>
      </c>
      <c r="E30" s="3">
        <f>(2.1*E14+0.4*E16+1*E18+1*E20)</f>
        <v>0</v>
      </c>
    </row>
    <row r="31" spans="1:10" x14ac:dyDescent="0.2">
      <c r="B31" s="1" t="s">
        <v>4</v>
      </c>
      <c r="C31" s="2" t="e">
        <f>C9/E9*(C22-1)</f>
        <v>#DIV/0!</v>
      </c>
      <c r="D31" s="1"/>
      <c r="E31" s="1"/>
    </row>
  </sheetData>
  <conditionalFormatting sqref="B27">
    <cfRule type="cellIs" dxfId="13" priority="3" stopIfTrue="1" operator="equal">
      <formula>"Packaging reqiurement NOT fulfilled"</formula>
    </cfRule>
    <cfRule type="cellIs" dxfId="12" priority="4" stopIfTrue="1" operator="equal">
      <formula>"Packaging reqiurement fulfilled"</formula>
    </cfRule>
  </conditionalFormatting>
  <conditionalFormatting sqref="E8:F20">
    <cfRule type="expression" dxfId="11" priority="1" stopIfTrue="1">
      <formula>#REF!=1</formula>
    </cfRule>
  </conditionalFormatting>
  <pageMargins left="0.6692913385826772" right="0.78740157480314965" top="0" bottom="0" header="0" footer="0"/>
  <pageSetup paperSize="9" scale="85" orientation="landscape" r:id="rId1"/>
  <headerFooter alignWithMargins="0">
    <oddHeader>&amp;LVersion 4.4, 20250922
Author: Maria Tengqvist
Review Trine Pedersen&amp;C&amp;A&amp;RCosmetic products, Generation 4.4
Printed &amp;D</oddHeader>
    <oddFooter>&amp;CSide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DB76-192F-42AF-A613-B7419D1B8F7D}">
  <dimension ref="A1:H28"/>
  <sheetViews>
    <sheetView view="pageLayout" zoomScaleNormal="100" workbookViewId="0">
      <selection activeCell="J1" sqref="J1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8" ht="18" x14ac:dyDescent="0.25">
      <c r="A1" s="18" t="s">
        <v>0</v>
      </c>
      <c r="B1" s="17"/>
      <c r="C1" s="17"/>
      <c r="D1" s="16"/>
      <c r="E1" s="5"/>
      <c r="F1" s="5"/>
      <c r="G1" s="5"/>
      <c r="H1" s="5"/>
    </row>
    <row r="2" spans="1:8" ht="18.75" thickBot="1" x14ac:dyDescent="0.3">
      <c r="A2" s="6"/>
      <c r="B2" s="18"/>
      <c r="C2" s="17"/>
      <c r="D2" s="16"/>
      <c r="E2" s="5"/>
      <c r="F2" s="5"/>
      <c r="G2" s="5"/>
      <c r="H2" s="5"/>
    </row>
    <row r="3" spans="1:8" ht="18.75" thickBot="1" x14ac:dyDescent="0.3">
      <c r="A3" s="19" t="s">
        <v>1</v>
      </c>
      <c r="B3" s="18"/>
      <c r="C3" s="20"/>
      <c r="D3" s="16"/>
      <c r="E3" s="5"/>
      <c r="F3" s="5"/>
      <c r="G3" s="5"/>
      <c r="H3" s="5"/>
    </row>
    <row r="4" spans="1:8" x14ac:dyDescent="0.2">
      <c r="A4" s="15"/>
      <c r="B4" s="5"/>
      <c r="C4" s="5"/>
      <c r="D4" s="5"/>
      <c r="E4" s="5"/>
      <c r="F4" s="5"/>
      <c r="G4" s="5"/>
      <c r="H4" s="5"/>
    </row>
    <row r="5" spans="1:8" x14ac:dyDescent="0.2">
      <c r="A5" s="5"/>
      <c r="B5" s="5"/>
      <c r="C5" s="5"/>
      <c r="D5" s="5"/>
      <c r="E5" s="5"/>
      <c r="F5" s="5"/>
      <c r="G5" s="5"/>
      <c r="H5" s="5"/>
    </row>
    <row r="6" spans="1:8" x14ac:dyDescent="0.2">
      <c r="A6" s="6" t="s">
        <v>2</v>
      </c>
      <c r="B6" s="5"/>
      <c r="C6" s="5"/>
      <c r="D6" s="5"/>
      <c r="E6" s="5"/>
      <c r="F6" s="5"/>
      <c r="G6" s="5"/>
      <c r="H6" s="5"/>
    </row>
    <row r="7" spans="1:8" x14ac:dyDescent="0.2">
      <c r="A7" s="6"/>
      <c r="B7" s="5"/>
      <c r="C7" s="5"/>
      <c r="D7" s="5"/>
      <c r="E7" s="5"/>
      <c r="F7" s="5"/>
      <c r="G7" s="5"/>
      <c r="H7" s="5"/>
    </row>
    <row r="8" spans="1:8" ht="13.5" thickBot="1" x14ac:dyDescent="0.25">
      <c r="A8" s="5"/>
      <c r="B8" s="5"/>
      <c r="C8" s="5" t="s">
        <v>3</v>
      </c>
      <c r="D8" s="5"/>
      <c r="E8" s="5"/>
      <c r="F8" s="5"/>
      <c r="G8" s="5"/>
      <c r="H8" s="5"/>
    </row>
    <row r="9" spans="1:8" ht="13.5" thickBot="1" x14ac:dyDescent="0.25">
      <c r="A9" s="5"/>
      <c r="B9" s="12" t="s">
        <v>21</v>
      </c>
      <c r="C9" s="11"/>
      <c r="D9" s="5" t="s">
        <v>8</v>
      </c>
      <c r="E9" s="5"/>
      <c r="F9" s="5"/>
      <c r="G9" s="5"/>
      <c r="H9" s="5"/>
    </row>
    <row r="10" spans="1:8" x14ac:dyDescent="0.2">
      <c r="A10" s="5"/>
      <c r="B10" s="12"/>
      <c r="C10" s="5"/>
      <c r="D10" s="5"/>
      <c r="E10" s="5"/>
      <c r="F10" s="5"/>
      <c r="G10" s="5"/>
      <c r="H10" s="5"/>
    </row>
    <row r="11" spans="1:8" ht="13.5" thickBot="1" x14ac:dyDescent="0.25">
      <c r="A11" s="5"/>
      <c r="B11" s="5"/>
      <c r="C11" s="5"/>
      <c r="D11" s="5"/>
      <c r="E11" s="5"/>
      <c r="F11" s="5"/>
      <c r="G11" s="5"/>
      <c r="H11" s="5"/>
    </row>
    <row r="12" spans="1:8" ht="13.5" thickBot="1" x14ac:dyDescent="0.25">
      <c r="A12" s="5"/>
      <c r="B12" s="12" t="s">
        <v>7</v>
      </c>
      <c r="C12" s="14">
        <f>C14+C16+C18+C20+C22</f>
        <v>0</v>
      </c>
      <c r="D12" s="5" t="s">
        <v>8</v>
      </c>
      <c r="E12" s="5"/>
      <c r="F12" s="5"/>
      <c r="G12" s="5"/>
      <c r="H12" s="5"/>
    </row>
    <row r="13" spans="1:8" ht="13.5" thickBot="1" x14ac:dyDescent="0.25">
      <c r="A13" s="5"/>
      <c r="B13" s="12"/>
      <c r="C13" s="5"/>
      <c r="D13" s="5"/>
      <c r="E13" s="5"/>
      <c r="F13" s="5"/>
      <c r="G13" s="5"/>
      <c r="H13" s="5"/>
    </row>
    <row r="14" spans="1:8" ht="13.5" thickBot="1" x14ac:dyDescent="0.25">
      <c r="A14" s="5"/>
      <c r="B14" s="12" t="s">
        <v>22</v>
      </c>
      <c r="C14" s="11">
        <v>0</v>
      </c>
      <c r="D14" s="5" t="s">
        <v>8</v>
      </c>
      <c r="E14" s="5"/>
      <c r="F14" s="5"/>
      <c r="G14" s="5"/>
      <c r="H14" s="5"/>
    </row>
    <row r="15" spans="1:8" ht="13.5" thickBot="1" x14ac:dyDescent="0.25">
      <c r="A15" s="5"/>
      <c r="B15" s="13"/>
      <c r="C15" s="5"/>
      <c r="D15" s="5"/>
      <c r="E15" s="5"/>
      <c r="F15" s="5"/>
      <c r="G15" s="5"/>
      <c r="H15" s="5"/>
    </row>
    <row r="16" spans="1:8" ht="13.5" thickBot="1" x14ac:dyDescent="0.25">
      <c r="A16" s="5"/>
      <c r="B16" s="12" t="s">
        <v>23</v>
      </c>
      <c r="C16" s="11">
        <v>0</v>
      </c>
      <c r="D16" s="5" t="s">
        <v>8</v>
      </c>
      <c r="E16" s="5"/>
      <c r="F16" s="5"/>
      <c r="G16" s="5"/>
      <c r="H16" s="5"/>
    </row>
    <row r="17" spans="1:8" ht="13.5" thickBot="1" x14ac:dyDescent="0.25">
      <c r="A17" s="5"/>
      <c r="B17" s="13"/>
      <c r="C17" s="5"/>
      <c r="D17" s="5"/>
      <c r="E17" s="5"/>
      <c r="F17" s="5"/>
      <c r="G17" s="5"/>
      <c r="H17" s="5"/>
    </row>
    <row r="18" spans="1:8" ht="13.5" thickBot="1" x14ac:dyDescent="0.25">
      <c r="A18" s="5"/>
      <c r="B18" s="12" t="s">
        <v>24</v>
      </c>
      <c r="C18" s="11">
        <v>0</v>
      </c>
      <c r="D18" s="5" t="s">
        <v>8</v>
      </c>
      <c r="E18" s="5"/>
      <c r="F18" s="5"/>
      <c r="G18" s="5"/>
      <c r="H18" s="5"/>
    </row>
    <row r="19" spans="1:8" ht="13.5" thickBot="1" x14ac:dyDescent="0.25">
      <c r="A19" s="5"/>
      <c r="B19" s="12"/>
      <c r="C19" s="5"/>
      <c r="D19" s="5"/>
      <c r="E19" s="5"/>
      <c r="F19" s="5"/>
      <c r="G19" s="5"/>
      <c r="H19" s="5"/>
    </row>
    <row r="20" spans="1:8" ht="13.5" thickBot="1" x14ac:dyDescent="0.25">
      <c r="A20" s="5"/>
      <c r="B20" s="12" t="s">
        <v>25</v>
      </c>
      <c r="C20" s="11">
        <v>0</v>
      </c>
      <c r="D20" s="5" t="s">
        <v>8</v>
      </c>
      <c r="E20" s="5"/>
      <c r="F20" s="5"/>
      <c r="G20" s="5"/>
      <c r="H20" s="5"/>
    </row>
    <row r="21" spans="1:8" ht="13.5" thickBot="1" x14ac:dyDescent="0.25">
      <c r="A21" s="5"/>
      <c r="B21" s="12"/>
      <c r="C21" s="5"/>
      <c r="D21" s="5"/>
      <c r="E21" s="5"/>
      <c r="F21" s="5"/>
      <c r="G21" s="5"/>
      <c r="H21" s="5"/>
    </row>
    <row r="22" spans="1:8" ht="13.5" thickBot="1" x14ac:dyDescent="0.25">
      <c r="A22" s="5"/>
      <c r="B22" s="13" t="s">
        <v>26</v>
      </c>
      <c r="C22" s="11">
        <v>0</v>
      </c>
      <c r="D22" s="5" t="s">
        <v>8</v>
      </c>
      <c r="E22" s="5"/>
      <c r="F22" s="5"/>
      <c r="G22" s="5"/>
      <c r="H22" s="5"/>
    </row>
    <row r="23" spans="1:8" x14ac:dyDescent="0.2">
      <c r="A23" s="5"/>
      <c r="B23" s="5"/>
      <c r="C23" s="5"/>
      <c r="D23" s="5"/>
      <c r="E23" s="5"/>
      <c r="F23" s="5"/>
      <c r="G23" s="5"/>
      <c r="H23" s="5"/>
    </row>
    <row r="24" spans="1:8" x14ac:dyDescent="0.2">
      <c r="A24" s="5"/>
      <c r="B24" s="9" t="s">
        <v>16</v>
      </c>
      <c r="C24" s="5"/>
      <c r="D24" s="5"/>
      <c r="E24" s="5"/>
      <c r="F24" s="5"/>
      <c r="G24" s="5"/>
      <c r="H24" s="5"/>
    </row>
    <row r="25" spans="1:8" x14ac:dyDescent="0.2">
      <c r="A25" s="5"/>
      <c r="B25" s="8" t="e">
        <f>C12/(C9+C12)</f>
        <v>#DIV/0!</v>
      </c>
      <c r="C25" s="7" t="s">
        <v>17</v>
      </c>
      <c r="D25" s="8">
        <v>0.9</v>
      </c>
      <c r="E25" s="5"/>
      <c r="F25" s="5"/>
      <c r="G25" s="5"/>
      <c r="H25" s="5"/>
    </row>
    <row r="26" spans="1:8" x14ac:dyDescent="0.2">
      <c r="A26" s="5"/>
      <c r="B26" s="5"/>
      <c r="C26" s="5"/>
      <c r="D26" s="5"/>
      <c r="E26" s="5"/>
      <c r="F26" s="5"/>
      <c r="G26" s="5"/>
      <c r="H26" s="5"/>
    </row>
    <row r="27" spans="1:8" x14ac:dyDescent="0.2">
      <c r="A27" s="5"/>
      <c r="B27" s="6" t="str">
        <f>+IF(C9&lt;=0,"Insert values above",+IF(D25&gt;=B25,"Packaging requirement fulfilled","Packaging requirement NOT fulfilled"))</f>
        <v>Insert values above</v>
      </c>
      <c r="C27" s="5"/>
      <c r="D27" s="5"/>
      <c r="E27" s="5"/>
      <c r="F27" s="5"/>
      <c r="G27" s="5"/>
      <c r="H27" s="5"/>
    </row>
    <row r="28" spans="1:8" x14ac:dyDescent="0.2">
      <c r="A28" s="5"/>
      <c r="B28" s="5"/>
      <c r="C28" s="5"/>
      <c r="D28" s="5"/>
      <c r="E28" s="5"/>
      <c r="F28" s="5"/>
      <c r="G28" s="5"/>
      <c r="H28" s="5"/>
    </row>
  </sheetData>
  <conditionalFormatting sqref="B27">
    <cfRule type="cellIs" dxfId="10" priority="3" stopIfTrue="1" operator="equal">
      <formula>"Packaging requirement NOT fulfilled"</formula>
    </cfRule>
    <cfRule type="cellIs" dxfId="9" priority="4" stopIfTrue="1" operator="equal">
      <formula>"Packaging requirement fulfilled"</formula>
    </cfRule>
  </conditionalFormatting>
  <pageMargins left="0.70866141732283472" right="0.78740157480314965" top="0" bottom="0" header="0" footer="0"/>
  <pageSetup paperSize="9" scale="85" orientation="landscape" r:id="rId1"/>
  <headerFooter alignWithMargins="0">
    <oddHeader>&amp;LVersion 4.4, 20250922
Author: Maria Tengqvist
Review: Trine Pedersen&amp;C&amp;A&amp;RCosmetic products, Generation 4.4
Printed &amp;D</oddHeader>
    <oddFooter>&amp;CSide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E00EF-8FBB-4033-B4DC-4D1F80E91440}">
  <dimension ref="A1:J33"/>
  <sheetViews>
    <sheetView view="pageLayout" zoomScaleNormal="100" workbookViewId="0">
      <selection activeCell="D27" sqref="D27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6.28515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/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14</v>
      </c>
      <c r="C24" s="11">
        <v>1</v>
      </c>
      <c r="D24" s="10" t="s">
        <v>15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16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IF(C24=1,(C32),(C32+(C33*E32))/C24)</f>
        <v>0</v>
      </c>
      <c r="C27" s="7" t="s">
        <v>17</v>
      </c>
      <c r="D27" s="8">
        <f>IF(C9&lt;=0,0,(0.013*C9+15))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18</v>
      </c>
    </row>
    <row r="32" spans="1:10" x14ac:dyDescent="0.2">
      <c r="B32" s="1" t="s">
        <v>19</v>
      </c>
      <c r="C32" s="2">
        <f>(0.6*C14+2.1*C16+0.4*C18+1*C20+1*C22)</f>
        <v>0</v>
      </c>
      <c r="D32" s="1" t="s">
        <v>4</v>
      </c>
      <c r="E32" s="2">
        <f>(0.6*E14+2.1*E16+0.4*E18+1*E20+1*E22)</f>
        <v>0</v>
      </c>
    </row>
    <row r="33" spans="2:5" x14ac:dyDescent="0.2">
      <c r="B33" s="1" t="s">
        <v>4</v>
      </c>
      <c r="C33" s="2" t="e">
        <f>C9/E9*(C24-1)</f>
        <v>#DIV/0!</v>
      </c>
      <c r="D33" s="1"/>
      <c r="E33" s="1"/>
    </row>
  </sheetData>
  <conditionalFormatting sqref="B29">
    <cfRule type="cellIs" dxfId="8" priority="4" stopIfTrue="1" operator="equal">
      <formula>"Packaging reqiurement NOT fulfilled"</formula>
    </cfRule>
    <cfRule type="cellIs" dxfId="7" priority="5" stopIfTrue="1" operator="equal">
      <formula>"Packaging reqiurement fulfilled"</formula>
    </cfRule>
  </conditionalFormatting>
  <conditionalFormatting sqref="E8:F22">
    <cfRule type="expression" dxfId="6" priority="1" stopIfTrue="1">
      <formula>#REF!=1</formula>
    </cfRule>
  </conditionalFormatting>
  <pageMargins left="0.70866141732283472" right="0.78740157480314965" top="0" bottom="0" header="0" footer="0"/>
  <pageSetup paperSize="9" scale="85" orientation="landscape" r:id="rId1"/>
  <headerFooter alignWithMargins="0">
    <oddHeader>&amp;LVersion 4.4, 20250922
Author: Maria Tengqvist
Review Trine Pedersen&amp;C&amp;A&amp;RCosmetic products, Generation 4.4
Printed &amp;D</oddHeader>
    <oddFooter>&amp;CSide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view="pageLayout" zoomScaleNormal="100" workbookViewId="0">
      <selection activeCell="D15" sqref="D15"/>
    </sheetView>
  </sheetViews>
  <sheetFormatPr defaultRowHeight="12.75" x14ac:dyDescent="0.2"/>
  <cols>
    <col min="1" max="1" width="50.140625" customWidth="1"/>
    <col min="2" max="2" width="17.28515625" customWidth="1"/>
    <col min="3" max="3" width="40.7109375" customWidth="1"/>
    <col min="4" max="4" width="15.42578125" customWidth="1"/>
    <col min="5" max="5" width="4.42578125" customWidth="1"/>
    <col min="6" max="6" width="1.28515625" hidden="1" customWidth="1"/>
  </cols>
  <sheetData>
    <row r="1" spans="1:6" ht="18" x14ac:dyDescent="0.25">
      <c r="A1" s="18" t="s">
        <v>27</v>
      </c>
      <c r="B1" s="18"/>
      <c r="C1" s="17"/>
      <c r="D1" s="16"/>
      <c r="E1" s="5"/>
      <c r="F1" s="5"/>
    </row>
    <row r="2" spans="1:6" x14ac:dyDescent="0.2">
      <c r="A2" s="15"/>
      <c r="B2" s="5"/>
      <c r="C2" s="5"/>
      <c r="D2" s="5"/>
      <c r="E2" s="5"/>
      <c r="F2" s="5"/>
    </row>
    <row r="3" spans="1:6" x14ac:dyDescent="0.2">
      <c r="A3" s="5"/>
      <c r="B3" s="5"/>
      <c r="C3" s="5"/>
      <c r="D3" s="5"/>
      <c r="E3" s="5"/>
      <c r="F3" s="5"/>
    </row>
    <row r="4" spans="1:6" x14ac:dyDescent="0.2">
      <c r="A4" s="6" t="s">
        <v>28</v>
      </c>
      <c r="B4" s="5"/>
      <c r="C4" s="5"/>
      <c r="D4" s="5"/>
      <c r="E4" s="5"/>
      <c r="F4" s="5"/>
    </row>
    <row r="5" spans="1:6" x14ac:dyDescent="0.2">
      <c r="A5" s="6"/>
      <c r="B5" s="5"/>
      <c r="C5" s="5"/>
      <c r="D5" s="5"/>
      <c r="E5" s="5"/>
      <c r="F5" s="5"/>
    </row>
    <row r="6" spans="1:6" ht="13.5" thickBot="1" x14ac:dyDescent="0.25">
      <c r="A6" s="5"/>
      <c r="B6" s="5"/>
      <c r="C6" s="5" t="s">
        <v>3</v>
      </c>
      <c r="D6" s="5"/>
      <c r="E6" s="5"/>
      <c r="F6" s="5"/>
    </row>
    <row r="7" spans="1:6" ht="13.5" thickBot="1" x14ac:dyDescent="0.25">
      <c r="A7" s="5"/>
      <c r="B7" s="12" t="s">
        <v>29</v>
      </c>
      <c r="C7" s="11"/>
      <c r="D7" s="5" t="s">
        <v>8</v>
      </c>
      <c r="E7" s="5"/>
      <c r="F7" s="5"/>
    </row>
    <row r="8" spans="1:6" ht="13.5" thickBot="1" x14ac:dyDescent="0.25">
      <c r="A8" s="5"/>
      <c r="B8" s="12"/>
      <c r="C8" s="5"/>
      <c r="D8" s="5"/>
      <c r="E8" s="5"/>
      <c r="F8" s="5"/>
    </row>
    <row r="9" spans="1:6" ht="13.5" thickBot="1" x14ac:dyDescent="0.25">
      <c r="A9" s="5"/>
      <c r="B9" s="12" t="s">
        <v>30</v>
      </c>
      <c r="C9" s="11"/>
      <c r="D9" s="5" t="s">
        <v>8</v>
      </c>
      <c r="E9" s="5"/>
      <c r="F9" s="5"/>
    </row>
    <row r="10" spans="1:6" ht="13.5" thickBot="1" x14ac:dyDescent="0.25">
      <c r="A10" s="5"/>
      <c r="B10" s="12"/>
      <c r="C10" s="5"/>
      <c r="D10" s="5"/>
      <c r="E10" s="5"/>
      <c r="F10" s="5"/>
    </row>
    <row r="11" spans="1:6" ht="13.5" thickBot="1" x14ac:dyDescent="0.25">
      <c r="A11" s="5"/>
      <c r="B11" s="12" t="s">
        <v>31</v>
      </c>
      <c r="C11" s="11"/>
      <c r="D11" s="5" t="s">
        <v>8</v>
      </c>
      <c r="E11" s="5"/>
      <c r="F11" s="5"/>
    </row>
    <row r="12" spans="1:6" x14ac:dyDescent="0.2">
      <c r="A12" s="5"/>
      <c r="B12" s="12"/>
      <c r="C12" s="5"/>
      <c r="D12" s="5"/>
      <c r="E12" s="5"/>
      <c r="F12" s="5"/>
    </row>
    <row r="13" spans="1:6" x14ac:dyDescent="0.2">
      <c r="A13" s="5"/>
      <c r="B13" s="5"/>
      <c r="C13" s="5"/>
      <c r="D13" s="5"/>
      <c r="E13" s="5"/>
      <c r="F13" s="5"/>
    </row>
    <row r="14" spans="1:6" x14ac:dyDescent="0.2">
      <c r="A14" s="5"/>
      <c r="B14" s="9" t="s">
        <v>16</v>
      </c>
      <c r="C14" s="5"/>
      <c r="D14" s="5"/>
      <c r="E14" s="5"/>
      <c r="F14" s="5"/>
    </row>
    <row r="15" spans="1:6" x14ac:dyDescent="0.2">
      <c r="A15" s="5"/>
      <c r="B15" s="21" t="e">
        <f>IF(C9&gt;C7,"Insert correct values",(C9-C11)/(C7-C11))</f>
        <v>#DIV/0!</v>
      </c>
      <c r="C15" s="7" t="s">
        <v>17</v>
      </c>
      <c r="D15" s="21">
        <v>0.1</v>
      </c>
      <c r="E15" s="5"/>
      <c r="F15" s="5"/>
    </row>
    <row r="16" spans="1:6" x14ac:dyDescent="0.2">
      <c r="A16" s="5"/>
      <c r="B16" s="5"/>
      <c r="C16" s="5"/>
      <c r="D16" s="5"/>
      <c r="E16" s="5"/>
      <c r="F16" s="5"/>
    </row>
    <row r="17" spans="1:6" x14ac:dyDescent="0.2">
      <c r="A17" s="5"/>
      <c r="B17" s="6" t="str">
        <f>+IF(C7&lt;=0,"Insert values above",+IF(D15&gt;=B15,"Emptying reqiurement fulfilled","Emptying reqiurement NOT fulfilled"))</f>
        <v>Insert values above</v>
      </c>
      <c r="C17" s="5"/>
      <c r="D17" s="5"/>
      <c r="E17" s="5"/>
      <c r="F17" s="5"/>
    </row>
    <row r="18" spans="1:6" x14ac:dyDescent="0.2">
      <c r="A18" s="5"/>
      <c r="B18" s="5"/>
      <c r="C18" s="5"/>
      <c r="D18" s="5"/>
      <c r="E18" s="5"/>
      <c r="F18" s="5"/>
    </row>
  </sheetData>
  <conditionalFormatting sqref="B17">
    <cfRule type="cellIs" dxfId="5" priority="1" stopIfTrue="1" operator="equal">
      <formula>"Emptying reqiurement NOT fulfilled"</formula>
    </cfRule>
    <cfRule type="cellIs" dxfId="4" priority="2" stopIfTrue="1" operator="equal">
      <formula>"Emptying reqiurement fulfilled"</formula>
    </cfRule>
  </conditionalFormatting>
  <pageMargins left="0.74803149606299213" right="0.78740157480314965" top="0" bottom="0" header="0" footer="0"/>
  <pageSetup paperSize="9" scale="85" orientation="landscape" r:id="rId1"/>
  <headerFooter alignWithMargins="0">
    <oddHeader>&amp;LVersion 4.4, 20250922
Author: Maria Tengqvist
Review Trine Pedersen&amp;CEmtying level&amp;RCosmetic products, Generation 4.4
Printed &amp;D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68DA7-FE94-4453-B57C-E64032BC668A}">
  <dimension ref="A1:J30"/>
  <sheetViews>
    <sheetView view="pageLayout" zoomScaleNormal="100" workbookViewId="0">
      <selection activeCell="D28" sqref="D28"/>
    </sheetView>
  </sheetViews>
  <sheetFormatPr defaultColWidth="8.85546875" defaultRowHeight="12.75" x14ac:dyDescent="0.2"/>
  <cols>
    <col min="1" max="1" width="13.42578125" style="27" customWidth="1"/>
    <col min="2" max="2" width="14.140625" style="27" customWidth="1"/>
    <col min="3" max="3" width="10.85546875" style="27" customWidth="1"/>
    <col min="4" max="4" width="15" style="27" customWidth="1"/>
    <col min="5" max="5" width="13.42578125" style="27" customWidth="1"/>
    <col min="6" max="6" width="15.42578125" style="27" customWidth="1"/>
    <col min="7" max="16384" width="8.85546875" style="27"/>
  </cols>
  <sheetData>
    <row r="1" spans="1:10" ht="18" x14ac:dyDescent="0.25">
      <c r="A1" s="23" t="s">
        <v>32</v>
      </c>
      <c r="B1" s="23"/>
      <c r="C1" s="24"/>
      <c r="D1" s="24"/>
      <c r="E1" s="24"/>
      <c r="F1" s="25"/>
      <c r="G1" s="26"/>
      <c r="H1" s="26"/>
      <c r="I1" s="26"/>
      <c r="J1" s="26"/>
    </row>
    <row r="2" spans="1:10" x14ac:dyDescent="0.2">
      <c r="A2" s="26"/>
      <c r="B2" s="26"/>
      <c r="C2" s="24"/>
      <c r="D2" s="24"/>
      <c r="E2" s="24"/>
      <c r="F2" s="25"/>
      <c r="G2" s="26"/>
      <c r="H2" s="26"/>
      <c r="I2" s="26"/>
      <c r="J2" s="26"/>
    </row>
    <row r="3" spans="1:10" x14ac:dyDescent="0.2">
      <c r="A3" s="28" t="s">
        <v>33</v>
      </c>
      <c r="B3" s="26"/>
      <c r="C3" s="24"/>
      <c r="D3" s="24"/>
      <c r="E3" s="24"/>
      <c r="F3" s="25"/>
      <c r="G3" s="26"/>
      <c r="H3" s="26"/>
      <c r="I3" s="26"/>
      <c r="J3" s="26"/>
    </row>
    <row r="4" spans="1:10" x14ac:dyDescent="0.2">
      <c r="A4" s="28" t="s">
        <v>34</v>
      </c>
      <c r="B4" s="26"/>
      <c r="C4" s="24"/>
      <c r="D4" s="24"/>
      <c r="E4" s="24"/>
      <c r="F4" s="25"/>
      <c r="G4" s="26"/>
      <c r="H4" s="26"/>
      <c r="I4" s="26"/>
      <c r="J4" s="26"/>
    </row>
    <row r="5" spans="1:10" ht="13.5" thickBot="1" x14ac:dyDescent="0.25">
      <c r="A5" s="28"/>
      <c r="B5" s="26"/>
      <c r="C5" s="24"/>
      <c r="D5" s="24"/>
      <c r="E5" s="24"/>
      <c r="F5" s="25"/>
      <c r="G5" s="26"/>
      <c r="H5" s="26"/>
      <c r="I5" s="26"/>
      <c r="J5" s="26"/>
    </row>
    <row r="6" spans="1:10" ht="18" customHeight="1" thickBot="1" x14ac:dyDescent="0.3">
      <c r="A6" s="42" t="s">
        <v>35</v>
      </c>
      <c r="B6" s="43"/>
      <c r="C6" s="44"/>
      <c r="D6" s="45"/>
      <c r="E6" s="46"/>
      <c r="F6" s="25"/>
      <c r="G6" s="41" t="s">
        <v>36</v>
      </c>
      <c r="H6" s="41"/>
      <c r="I6" s="41"/>
      <c r="J6" s="26"/>
    </row>
    <row r="7" spans="1:10" ht="13.5" thickBot="1" x14ac:dyDescent="0.25">
      <c r="A7" s="29"/>
      <c r="B7" s="26"/>
      <c r="C7" s="26"/>
      <c r="D7" s="26"/>
      <c r="E7" s="26"/>
      <c r="F7" s="26"/>
      <c r="G7" s="41"/>
      <c r="H7" s="41"/>
      <c r="I7" s="41"/>
      <c r="J7" s="26"/>
    </row>
    <row r="8" spans="1:10" ht="13.5" thickBot="1" x14ac:dyDescent="0.25">
      <c r="A8" s="29"/>
      <c r="B8" s="30" t="s">
        <v>37</v>
      </c>
      <c r="C8" s="38"/>
      <c r="D8" s="39"/>
      <c r="E8" s="40"/>
      <c r="F8" s="26" t="s">
        <v>6</v>
      </c>
      <c r="G8" s="41"/>
      <c r="H8" s="41"/>
      <c r="I8" s="41"/>
      <c r="J8" s="26"/>
    </row>
    <row r="9" spans="1:10" ht="13.5" thickBot="1" x14ac:dyDescent="0.25">
      <c r="A9" s="26"/>
      <c r="B9" s="26"/>
      <c r="C9" s="26"/>
      <c r="D9" s="26"/>
      <c r="E9" s="26"/>
      <c r="F9" s="26"/>
      <c r="G9" s="41"/>
      <c r="H9" s="41"/>
      <c r="I9" s="41"/>
      <c r="J9" s="26"/>
    </row>
    <row r="10" spans="1:10" ht="15" thickBot="1" x14ac:dyDescent="0.25">
      <c r="A10" s="26"/>
      <c r="B10" s="30" t="s">
        <v>38</v>
      </c>
      <c r="C10" s="38"/>
      <c r="D10" s="39"/>
      <c r="E10" s="40"/>
      <c r="F10" s="26" t="s">
        <v>39</v>
      </c>
      <c r="G10" s="41"/>
      <c r="H10" s="41"/>
      <c r="I10" s="41"/>
      <c r="J10" s="26"/>
    </row>
    <row r="11" spans="1:10" x14ac:dyDescent="0.2">
      <c r="A11" s="26"/>
      <c r="B11" s="31"/>
      <c r="C11" s="26"/>
      <c r="D11" s="26"/>
      <c r="E11" s="26"/>
      <c r="F11" s="26"/>
      <c r="G11" s="41"/>
      <c r="H11" s="41"/>
      <c r="I11" s="41"/>
      <c r="J11" s="26"/>
    </row>
    <row r="12" spans="1:10" ht="13.5" thickBot="1" x14ac:dyDescent="0.25">
      <c r="A12" s="26"/>
      <c r="B12" s="26"/>
      <c r="C12" s="26"/>
      <c r="D12" s="26"/>
      <c r="E12" s="26"/>
      <c r="F12" s="26"/>
      <c r="G12" s="41"/>
      <c r="H12" s="41"/>
      <c r="I12" s="41"/>
      <c r="J12" s="26"/>
    </row>
    <row r="13" spans="1:10" ht="15" thickBot="1" x14ac:dyDescent="0.3">
      <c r="A13" s="26"/>
      <c r="B13" s="30" t="s">
        <v>40</v>
      </c>
      <c r="C13" s="38"/>
      <c r="D13" s="39"/>
      <c r="E13" s="40"/>
      <c r="F13" s="26" t="s">
        <v>41</v>
      </c>
      <c r="G13" s="26"/>
      <c r="H13" s="26"/>
      <c r="I13" s="26"/>
      <c r="J13" s="26"/>
    </row>
    <row r="14" spans="1:10" ht="13.5" thickBot="1" x14ac:dyDescent="0.25">
      <c r="A14" s="26"/>
      <c r="B14" s="32"/>
      <c r="C14" s="26"/>
      <c r="D14" s="26"/>
      <c r="E14" s="26"/>
      <c r="F14" s="26"/>
      <c r="G14" s="26"/>
      <c r="H14" s="26"/>
      <c r="I14" s="26"/>
      <c r="J14" s="26"/>
    </row>
    <row r="15" spans="1:10" ht="15" thickBot="1" x14ac:dyDescent="0.3">
      <c r="A15" s="26"/>
      <c r="B15" s="30" t="s">
        <v>42</v>
      </c>
      <c r="C15" s="38"/>
      <c r="D15" s="39"/>
      <c r="E15" s="40"/>
      <c r="F15" s="26" t="s">
        <v>41</v>
      </c>
      <c r="G15" s="26"/>
      <c r="H15" s="26"/>
      <c r="I15" s="26"/>
      <c r="J15" s="26"/>
    </row>
    <row r="16" spans="1:10" ht="13.5" thickBot="1" x14ac:dyDescent="0.25">
      <c r="A16" s="26"/>
      <c r="B16" s="32"/>
      <c r="C16" s="26"/>
      <c r="D16" s="26"/>
      <c r="E16" s="26"/>
      <c r="F16" s="26"/>
      <c r="G16" s="26"/>
      <c r="H16" s="26"/>
      <c r="I16" s="26"/>
      <c r="J16" s="26"/>
    </row>
    <row r="17" spans="1:10" ht="13.5" thickBot="1" x14ac:dyDescent="0.25">
      <c r="A17" s="26"/>
      <c r="B17" s="30" t="s">
        <v>43</v>
      </c>
      <c r="C17" s="38"/>
      <c r="D17" s="39"/>
      <c r="E17" s="40"/>
      <c r="F17" s="26" t="s">
        <v>41</v>
      </c>
      <c r="G17" s="26"/>
      <c r="H17" s="26"/>
      <c r="I17" s="26"/>
      <c r="J17" s="26"/>
    </row>
    <row r="18" spans="1:10" ht="13.5" thickBot="1" x14ac:dyDescent="0.25">
      <c r="A18" s="26"/>
      <c r="B18" s="30"/>
      <c r="C18" s="26"/>
      <c r="D18" s="26"/>
      <c r="E18" s="26"/>
      <c r="F18" s="26"/>
      <c r="G18" s="26"/>
      <c r="H18" s="26"/>
      <c r="I18" s="26"/>
      <c r="J18" s="26"/>
    </row>
    <row r="19" spans="1:10" ht="13.5" thickBot="1" x14ac:dyDescent="0.25">
      <c r="A19" s="26"/>
      <c r="B19" s="30" t="s">
        <v>44</v>
      </c>
      <c r="C19" s="38"/>
      <c r="D19" s="39"/>
      <c r="E19" s="40"/>
      <c r="F19" s="26" t="s">
        <v>41</v>
      </c>
      <c r="G19" s="26"/>
      <c r="H19" s="26"/>
      <c r="I19" s="26"/>
      <c r="J19" s="26"/>
    </row>
    <row r="20" spans="1:10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14.25" x14ac:dyDescent="0.2">
      <c r="A22" s="26"/>
      <c r="B22" s="28" t="s">
        <v>45</v>
      </c>
      <c r="C22" s="5">
        <f>2*C17*C13</f>
        <v>0</v>
      </c>
      <c r="D22" s="26" t="s">
        <v>39</v>
      </c>
      <c r="E22" s="26"/>
      <c r="F22" s="26"/>
      <c r="G22" s="26"/>
      <c r="H22" s="26"/>
      <c r="I22" s="26"/>
      <c r="J22" s="26"/>
    </row>
    <row r="23" spans="1:10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14.25" x14ac:dyDescent="0.2">
      <c r="A24" s="26"/>
      <c r="B24" s="28" t="s">
        <v>46</v>
      </c>
      <c r="C24" s="5">
        <f>C15*(C17+C19)/2</f>
        <v>0</v>
      </c>
      <c r="D24" s="26" t="s">
        <v>39</v>
      </c>
      <c r="E24" s="26"/>
      <c r="F24" s="26"/>
      <c r="G24" s="26"/>
      <c r="H24" s="26"/>
      <c r="I24" s="26"/>
      <c r="J24" s="26"/>
    </row>
    <row r="25" spans="1:10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0" x14ac:dyDescent="0.2">
      <c r="A26" s="26"/>
      <c r="B26" s="33" t="s">
        <v>47</v>
      </c>
      <c r="C26" s="26"/>
      <c r="D26" s="28" t="s">
        <v>48</v>
      </c>
      <c r="E26" s="26"/>
      <c r="F26" s="26"/>
      <c r="G26" s="26"/>
      <c r="H26" s="26"/>
      <c r="I26" s="26"/>
      <c r="J26" s="26"/>
    </row>
    <row r="27" spans="1:10" x14ac:dyDescent="0.2">
      <c r="A27" s="26"/>
      <c r="B27" s="22" t="e">
        <f>C10/(C22+C24)</f>
        <v>#DIV/0!</v>
      </c>
      <c r="C27" s="34" t="s">
        <v>17</v>
      </c>
      <c r="D27" s="36" t="str">
        <f>+IF(C8=0,"",+IF(C8&lt;=500,50%,70%))</f>
        <v/>
      </c>
      <c r="E27" s="34"/>
      <c r="F27" s="35"/>
      <c r="G27" s="26"/>
      <c r="H27" s="26"/>
      <c r="I27" s="26"/>
      <c r="J27" s="26"/>
    </row>
    <row r="28" spans="1:10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2">
      <c r="A29" s="26"/>
      <c r="B29" s="28" t="e">
        <f>+IF(D27&gt;=B27,"Requirement fulfilled","Requirement NOT fulfilled")</f>
        <v>#DIV/0!</v>
      </c>
      <c r="C29" s="26"/>
      <c r="D29" s="26"/>
      <c r="E29" s="26"/>
      <c r="F29" s="26"/>
      <c r="G29" s="26"/>
      <c r="H29" s="26"/>
      <c r="I29" s="26"/>
      <c r="J29" s="26"/>
    </row>
    <row r="30" spans="1:10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</row>
  </sheetData>
  <mergeCells count="9">
    <mergeCell ref="C15:E15"/>
    <mergeCell ref="C17:E17"/>
    <mergeCell ref="C19:E19"/>
    <mergeCell ref="G6:I12"/>
    <mergeCell ref="A6:B6"/>
    <mergeCell ref="C6:E6"/>
    <mergeCell ref="C8:E8"/>
    <mergeCell ref="C10:E10"/>
    <mergeCell ref="C13:E13"/>
  </mergeCells>
  <conditionalFormatting sqref="B29">
    <cfRule type="cellIs" dxfId="3" priority="1" stopIfTrue="1" operator="equal">
      <formula>"Requirement NOT fulfilled"</formula>
    </cfRule>
    <cfRule type="cellIs" dxfId="2" priority="2" stopIfTrue="1" operator="equal">
      <formula>"Requirement fulfilled"</formula>
    </cfRule>
  </conditionalFormatting>
  <pageMargins left="0.7154166666666667" right="0.78740157480314965" top="0" bottom="0" header="0" footer="0"/>
  <pageSetup paperSize="9" scale="85" orientation="landscape" r:id="rId1"/>
  <headerFooter alignWithMargins="0">
    <oddHeader>&amp;LVersion 4.1, 20241031
Author: Maria Tengqvist
Review: Trine Pedersen&amp;C&amp;A&amp;RCosmetic products, Generation 4
Printed &amp;D</oddHeader>
    <oddFooter>&amp;CSide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D015F-F679-4B69-93F5-7FABC9B4C57D}">
  <dimension ref="A1:J30"/>
  <sheetViews>
    <sheetView view="pageLayout" zoomScaleNormal="100" workbookViewId="0">
      <selection activeCell="D28" sqref="D28"/>
    </sheetView>
  </sheetViews>
  <sheetFormatPr defaultColWidth="8.85546875" defaultRowHeight="12.75" x14ac:dyDescent="0.2"/>
  <cols>
    <col min="1" max="1" width="13.42578125" style="27" customWidth="1"/>
    <col min="2" max="2" width="14.140625" style="27" customWidth="1"/>
    <col min="3" max="3" width="10.85546875" style="27" customWidth="1"/>
    <col min="4" max="4" width="15" style="27" customWidth="1"/>
    <col min="5" max="5" width="13.42578125" style="27" customWidth="1"/>
    <col min="6" max="6" width="15.42578125" style="27" customWidth="1"/>
    <col min="7" max="16384" width="8.85546875" style="27"/>
  </cols>
  <sheetData>
    <row r="1" spans="1:10" ht="18" x14ac:dyDescent="0.25">
      <c r="A1" s="23" t="s">
        <v>32</v>
      </c>
      <c r="B1" s="23"/>
      <c r="C1" s="24"/>
      <c r="D1" s="24"/>
      <c r="E1" s="24"/>
      <c r="F1" s="25"/>
      <c r="G1" s="26"/>
      <c r="H1" s="26"/>
      <c r="I1" s="26"/>
      <c r="J1" s="26"/>
    </row>
    <row r="2" spans="1:10" x14ac:dyDescent="0.2">
      <c r="A2" s="26"/>
      <c r="B2" s="26"/>
      <c r="C2" s="24"/>
      <c r="D2" s="24"/>
      <c r="E2" s="24"/>
      <c r="F2" s="25"/>
      <c r="G2" s="26"/>
      <c r="H2" s="26"/>
      <c r="I2" s="26"/>
      <c r="J2" s="26"/>
    </row>
    <row r="3" spans="1:10" x14ac:dyDescent="0.2">
      <c r="A3" s="28" t="s">
        <v>33</v>
      </c>
      <c r="B3" s="26"/>
      <c r="C3" s="24"/>
      <c r="D3" s="24"/>
      <c r="E3" s="24"/>
      <c r="F3" s="25"/>
      <c r="G3" s="26"/>
      <c r="H3" s="26"/>
      <c r="I3" s="26"/>
      <c r="J3" s="26"/>
    </row>
    <row r="4" spans="1:10" x14ac:dyDescent="0.2">
      <c r="A4" s="28" t="s">
        <v>34</v>
      </c>
      <c r="B4" s="26"/>
      <c r="C4" s="24"/>
      <c r="D4" s="24"/>
      <c r="E4" s="24"/>
      <c r="F4" s="25"/>
      <c r="G4" s="26"/>
      <c r="H4" s="26"/>
      <c r="I4" s="26"/>
      <c r="J4" s="26"/>
    </row>
    <row r="5" spans="1:10" ht="13.5" thickBot="1" x14ac:dyDescent="0.25">
      <c r="A5" s="28"/>
      <c r="B5" s="26"/>
      <c r="C5" s="24"/>
      <c r="D5" s="24"/>
      <c r="E5" s="24"/>
      <c r="F5" s="25"/>
      <c r="G5" s="26"/>
      <c r="H5" s="26"/>
      <c r="I5" s="26"/>
      <c r="J5" s="26"/>
    </row>
    <row r="6" spans="1:10" ht="18" customHeight="1" thickBot="1" x14ac:dyDescent="0.3">
      <c r="A6" s="42" t="s">
        <v>35</v>
      </c>
      <c r="B6" s="43"/>
      <c r="C6" s="44"/>
      <c r="D6" s="45"/>
      <c r="E6" s="46"/>
      <c r="F6" s="25"/>
      <c r="G6" s="26"/>
      <c r="H6" s="26"/>
      <c r="I6" s="26"/>
      <c r="J6" s="26"/>
    </row>
    <row r="7" spans="1:10" ht="13.5" thickBot="1" x14ac:dyDescent="0.25">
      <c r="A7" s="29"/>
      <c r="B7" s="26"/>
      <c r="C7" s="26"/>
      <c r="D7" s="26"/>
      <c r="E7" s="26"/>
      <c r="F7" s="26"/>
      <c r="G7" s="26"/>
      <c r="H7" s="26"/>
      <c r="I7" s="26"/>
      <c r="J7" s="26"/>
    </row>
    <row r="8" spans="1:10" ht="13.5" thickBot="1" x14ac:dyDescent="0.25">
      <c r="A8" s="29"/>
      <c r="B8" s="30" t="s">
        <v>37</v>
      </c>
      <c r="C8" s="38"/>
      <c r="D8" s="39"/>
      <c r="E8" s="40"/>
      <c r="F8" s="26" t="s">
        <v>6</v>
      </c>
      <c r="G8" s="26"/>
      <c r="H8" s="26"/>
      <c r="I8" s="26"/>
      <c r="J8" s="26"/>
    </row>
    <row r="9" spans="1:10" ht="13.5" thickBo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</row>
    <row r="10" spans="1:10" ht="15" thickBot="1" x14ac:dyDescent="0.25">
      <c r="A10" s="26"/>
      <c r="B10" s="30" t="s">
        <v>38</v>
      </c>
      <c r="C10" s="38"/>
      <c r="D10" s="39"/>
      <c r="E10" s="40"/>
      <c r="F10" s="26" t="s">
        <v>39</v>
      </c>
      <c r="G10" s="26"/>
      <c r="H10" s="26"/>
      <c r="I10" s="26"/>
      <c r="J10" s="26"/>
    </row>
    <row r="11" spans="1:10" x14ac:dyDescent="0.2">
      <c r="A11" s="26"/>
      <c r="B11" s="31"/>
      <c r="C11" s="26"/>
      <c r="D11" s="26"/>
      <c r="E11" s="26"/>
      <c r="F11" s="26"/>
      <c r="G11" s="26"/>
      <c r="H11" s="26"/>
      <c r="I11" s="26"/>
      <c r="J11" s="26"/>
    </row>
    <row r="12" spans="1:10" ht="13.5" thickBo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0" ht="15" thickBot="1" x14ac:dyDescent="0.3">
      <c r="A13" s="26"/>
      <c r="B13" s="30" t="s">
        <v>40</v>
      </c>
      <c r="C13" s="38"/>
      <c r="D13" s="39"/>
      <c r="E13" s="40"/>
      <c r="F13" s="26" t="s">
        <v>41</v>
      </c>
      <c r="G13" s="26"/>
      <c r="H13" s="26"/>
      <c r="I13" s="26"/>
      <c r="J13" s="26"/>
    </row>
    <row r="14" spans="1:10" ht="13.5" thickBot="1" x14ac:dyDescent="0.25">
      <c r="A14" s="26"/>
      <c r="B14" s="32"/>
      <c r="C14" s="26"/>
      <c r="D14" s="26"/>
      <c r="E14" s="26"/>
      <c r="F14" s="26"/>
      <c r="G14" s="26"/>
      <c r="H14" s="26"/>
      <c r="I14" s="26"/>
      <c r="J14" s="26"/>
    </row>
    <row r="15" spans="1:10" ht="15" thickBot="1" x14ac:dyDescent="0.3">
      <c r="A15" s="26"/>
      <c r="B15" s="30" t="s">
        <v>42</v>
      </c>
      <c r="C15" s="38"/>
      <c r="D15" s="39"/>
      <c r="E15" s="40"/>
      <c r="F15" s="26" t="s">
        <v>41</v>
      </c>
      <c r="G15" s="26"/>
      <c r="H15" s="26"/>
      <c r="I15" s="26"/>
      <c r="J15" s="26"/>
    </row>
    <row r="16" spans="1:10" ht="13.5" thickBot="1" x14ac:dyDescent="0.25">
      <c r="A16" s="26"/>
      <c r="B16" s="32"/>
      <c r="C16" s="26"/>
      <c r="D16" s="26"/>
      <c r="E16" s="26"/>
      <c r="F16" s="26"/>
      <c r="G16" s="26"/>
      <c r="H16" s="26"/>
      <c r="I16" s="26"/>
      <c r="J16" s="26"/>
    </row>
    <row r="17" spans="1:10" ht="13.5" thickBot="1" x14ac:dyDescent="0.25">
      <c r="A17" s="26"/>
      <c r="B17" s="30" t="s">
        <v>49</v>
      </c>
      <c r="C17" s="38"/>
      <c r="D17" s="39"/>
      <c r="E17" s="40"/>
      <c r="F17" s="26" t="s">
        <v>41</v>
      </c>
      <c r="G17" s="26"/>
      <c r="H17" s="26"/>
      <c r="I17" s="26"/>
      <c r="J17" s="26"/>
    </row>
    <row r="18" spans="1:10" ht="13.5" thickBot="1" x14ac:dyDescent="0.25">
      <c r="A18" s="26"/>
      <c r="B18" s="30"/>
      <c r="C18" s="26"/>
      <c r="D18" s="26"/>
      <c r="E18" s="26"/>
      <c r="F18" s="26"/>
      <c r="G18" s="26"/>
      <c r="H18" s="26"/>
      <c r="I18" s="26"/>
      <c r="J18" s="26"/>
    </row>
    <row r="19" spans="1:10" ht="13.5" thickBot="1" x14ac:dyDescent="0.25">
      <c r="A19" s="26"/>
      <c r="B19" s="30" t="s">
        <v>50</v>
      </c>
      <c r="C19" s="38"/>
      <c r="D19" s="39"/>
      <c r="E19" s="40"/>
      <c r="F19" s="26" t="s">
        <v>41</v>
      </c>
      <c r="G19" s="26"/>
      <c r="H19" s="26"/>
      <c r="I19" s="26"/>
      <c r="J19" s="26"/>
    </row>
    <row r="20" spans="1:10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14.25" x14ac:dyDescent="0.2">
      <c r="A22" s="26"/>
      <c r="B22" s="28" t="s">
        <v>45</v>
      </c>
      <c r="C22" s="37">
        <f>2*PI()*C19*C13</f>
        <v>0</v>
      </c>
      <c r="D22" s="26" t="s">
        <v>39</v>
      </c>
      <c r="E22" s="26"/>
      <c r="F22" s="26"/>
      <c r="G22" s="26"/>
      <c r="H22" s="26"/>
      <c r="I22" s="26"/>
      <c r="J22" s="26"/>
    </row>
    <row r="23" spans="1:10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14.25" x14ac:dyDescent="0.2">
      <c r="A24" s="26"/>
      <c r="B24" s="28" t="s">
        <v>46</v>
      </c>
      <c r="C24" s="37">
        <f>PI()*(C19+C17)*SQRT(C15^2+((C19-C17)^2))</f>
        <v>0</v>
      </c>
      <c r="D24" s="26" t="s">
        <v>39</v>
      </c>
      <c r="E24" s="26"/>
      <c r="F24" s="26"/>
      <c r="G24" s="26"/>
      <c r="H24" s="26"/>
      <c r="I24" s="26"/>
      <c r="J24" s="26"/>
    </row>
    <row r="25" spans="1:10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0" x14ac:dyDescent="0.2">
      <c r="A26" s="26"/>
      <c r="B26" s="33" t="s">
        <v>47</v>
      </c>
      <c r="C26" s="26"/>
      <c r="D26" s="28" t="s">
        <v>48</v>
      </c>
      <c r="E26" s="26"/>
      <c r="F26" s="26"/>
      <c r="G26" s="26"/>
      <c r="H26" s="26"/>
      <c r="I26" s="26"/>
      <c r="J26" s="26"/>
    </row>
    <row r="27" spans="1:10" x14ac:dyDescent="0.2">
      <c r="A27" s="26"/>
      <c r="B27" s="22" t="e">
        <f>C10/(C22+C24)</f>
        <v>#DIV/0!</v>
      </c>
      <c r="C27" s="34" t="s">
        <v>17</v>
      </c>
      <c r="D27" s="36" t="str">
        <f>+IF(C8=0,"",+IF(C8&lt;=500,50%,70%))</f>
        <v/>
      </c>
      <c r="E27" s="34"/>
      <c r="F27" s="35"/>
      <c r="G27" s="26"/>
      <c r="H27" s="26"/>
      <c r="I27" s="26"/>
      <c r="J27" s="26"/>
    </row>
    <row r="28" spans="1:10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2">
      <c r="A29" s="26"/>
      <c r="B29" s="28" t="e">
        <f>+IF(D27&gt;=B27,"Requirement fulfilled","Requirement NOT fulfilled")</f>
        <v>#DIV/0!</v>
      </c>
      <c r="C29" s="26"/>
      <c r="D29" s="26"/>
      <c r="E29" s="26"/>
      <c r="F29" s="26"/>
      <c r="G29" s="26"/>
      <c r="H29" s="26"/>
      <c r="I29" s="26"/>
      <c r="J29" s="26"/>
    </row>
    <row r="30" spans="1:10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</row>
  </sheetData>
  <mergeCells count="8">
    <mergeCell ref="C15:E15"/>
    <mergeCell ref="C17:E17"/>
    <mergeCell ref="C19:E19"/>
    <mergeCell ref="A6:B6"/>
    <mergeCell ref="C6:E6"/>
    <mergeCell ref="C8:E8"/>
    <mergeCell ref="C10:E10"/>
    <mergeCell ref="C13:E13"/>
  </mergeCells>
  <conditionalFormatting sqref="B29">
    <cfRule type="cellIs" dxfId="1" priority="1" stopIfTrue="1" operator="equal">
      <formula>"Requirement NOT fulfilled"</formula>
    </cfRule>
    <cfRule type="cellIs" dxfId="0" priority="2" stopIfTrue="1" operator="equal">
      <formula>"Requirement fulfilled"</formula>
    </cfRule>
  </conditionalFormatting>
  <pageMargins left="0.70866141732283472" right="0.70866141732283472" top="0" bottom="0" header="0" footer="0"/>
  <pageSetup paperSize="9" scale="85" orientation="landscape" r:id="rId1"/>
  <headerFooter alignWithMargins="0">
    <oddHeader>&amp;LVersion 4.3, 20250624
Author: Maria Tengqvist
Review: Trine Pedersen&amp;C&amp;A&amp;RCosmetic products, Generation 4
Printed &amp;D</oddHeader>
    <oddFooter>&amp;CSide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B0E0-C7A1-40D1-858C-4349D2434EE7}">
  <dimension ref="A1:J33"/>
  <sheetViews>
    <sheetView view="pageLayout" zoomScaleNormal="100" workbookViewId="0">
      <selection activeCell="K6" sqref="K6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6" customWidth="1"/>
    <col min="10" max="10" width="2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14</v>
      </c>
      <c r="C24" s="11">
        <v>1</v>
      </c>
      <c r="D24" s="10" t="s">
        <v>15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16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IF(C24=1,(C32),(C32+(C33*E32))/C24)</f>
        <v>0</v>
      </c>
      <c r="C27" s="7" t="s">
        <v>17</v>
      </c>
      <c r="D27" s="8">
        <f>IF(C9&lt;=0,0,(0.035*C9+52))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18</v>
      </c>
    </row>
    <row r="32" spans="1:10" x14ac:dyDescent="0.2">
      <c r="B32" s="1" t="s">
        <v>19</v>
      </c>
      <c r="C32" s="2">
        <f>(0.6*C14+2.1*C16+0.4*C18+1*C20+1*C22)</f>
        <v>0</v>
      </c>
      <c r="D32" s="1" t="s">
        <v>4</v>
      </c>
      <c r="E32" s="2">
        <f>(0.6*E14+2.1*E16+0.4*E18+1*E20+1*E22)</f>
        <v>0</v>
      </c>
    </row>
    <row r="33" spans="2:5" x14ac:dyDescent="0.2">
      <c r="B33" s="1" t="s">
        <v>4</v>
      </c>
      <c r="C33" s="2" t="e">
        <f>C9/E9*(C24-1)</f>
        <v>#DIV/0!</v>
      </c>
      <c r="D33" s="1"/>
      <c r="E33" s="1"/>
    </row>
  </sheetData>
  <conditionalFormatting sqref="B29">
    <cfRule type="cellIs" dxfId="37" priority="2" stopIfTrue="1" operator="equal">
      <formula>"Packaging reqiurement NOT fulfilled"</formula>
    </cfRule>
    <cfRule type="cellIs" dxfId="36" priority="3" stopIfTrue="1" operator="equal">
      <formula>"Packaging reqiurement fulfilled"</formula>
    </cfRule>
  </conditionalFormatting>
  <conditionalFormatting sqref="E8:F22">
    <cfRule type="expression" dxfId="35" priority="1" stopIfTrue="1">
      <formula>#REF!=1</formula>
    </cfRule>
  </conditionalFormatting>
  <pageMargins left="0.74803149606299213" right="0.78740157480314965" top="0" bottom="0" header="0" footer="0"/>
  <pageSetup paperSize="9" scale="85" orientation="landscape" r:id="rId1"/>
  <headerFooter alignWithMargins="0">
    <oddHeader>&amp;LVersion 4.4, 20250922
Author: Maria Tengqvist
Review Trine Pedersen&amp;C&amp;A&amp;RCosmetic products, Generation 4.4
Printed &amp;D</oddHeader>
    <oddFooter>&amp;CSide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1F59-4D76-424F-9E91-085CFDD9EF9A}">
  <dimension ref="A1:J33"/>
  <sheetViews>
    <sheetView view="pageLayout" zoomScaleNormal="100" workbookViewId="0">
      <selection activeCell="D27" sqref="D27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6.710937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>
        <v>0</v>
      </c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14</v>
      </c>
      <c r="C24" s="11">
        <v>1</v>
      </c>
      <c r="D24" s="10" t="s">
        <v>15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16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IF(C24=1,(C32),(C32+(C33*E32))/C24)</f>
        <v>0</v>
      </c>
      <c r="C27" s="7" t="s">
        <v>17</v>
      </c>
      <c r="D27" s="8">
        <f>IF(C9&lt;=0,0,(0.36*C9+19))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18</v>
      </c>
    </row>
    <row r="32" spans="1:10" x14ac:dyDescent="0.2">
      <c r="B32" s="1" t="s">
        <v>19</v>
      </c>
      <c r="C32" s="2">
        <f>(0.6*C14+2.1*C16+0.4*C18+1*C20+1*C22)</f>
        <v>0</v>
      </c>
      <c r="D32" s="1" t="s">
        <v>4</v>
      </c>
      <c r="E32" s="2">
        <f>(0.6*E14+2.1*E16+0.4*E18+1*E20+1*E22)</f>
        <v>0</v>
      </c>
    </row>
    <row r="33" spans="2:5" x14ac:dyDescent="0.2">
      <c r="B33" s="1" t="s">
        <v>4</v>
      </c>
      <c r="C33" s="2" t="e">
        <f>C9/E9*(C24-1)</f>
        <v>#DIV/0!</v>
      </c>
      <c r="D33" s="1"/>
      <c r="E33" s="1"/>
    </row>
  </sheetData>
  <conditionalFormatting sqref="B29">
    <cfRule type="cellIs" dxfId="34" priority="4" stopIfTrue="1" operator="equal">
      <formula>"Packaging reqiurement NOT fulfilled"</formula>
    </cfRule>
    <cfRule type="cellIs" dxfId="33" priority="5" stopIfTrue="1" operator="equal">
      <formula>"Packaging reqiurement fulfilled"</formula>
    </cfRule>
  </conditionalFormatting>
  <conditionalFormatting sqref="E8:F22">
    <cfRule type="expression" dxfId="32" priority="1" stopIfTrue="1">
      <formula>#REF!=1</formula>
    </cfRule>
  </conditionalFormatting>
  <pageMargins left="0.70866141732283472" right="0.78740157480314965" top="0" bottom="0" header="0" footer="0"/>
  <pageSetup paperSize="9" scale="85" orientation="landscape" r:id="rId1"/>
  <headerFooter alignWithMargins="0">
    <oddHeader>&amp;LVersion 4.4, 20250922
Author: Maria Tengqvist
Review Trine Pedersen&amp;C&amp;A&amp;RCosmetic products, Generation 4.4
Printed &amp;D</oddHeader>
    <oddFooter>&amp;CSide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38375-7219-44EC-8D38-AC6B775CE6D7}">
  <dimension ref="A1:J31"/>
  <sheetViews>
    <sheetView view="pageLayout" zoomScaleNormal="100" workbookViewId="0">
      <selection activeCell="D25" sqref="D25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7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10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11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12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13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14</v>
      </c>
      <c r="C22" s="11">
        <v>1</v>
      </c>
      <c r="D22" s="10" t="s">
        <v>15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16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IF(C22=1,(C30),(C30+(C31*E30))/C22)</f>
        <v>0</v>
      </c>
      <c r="C25" s="7" t="s">
        <v>17</v>
      </c>
      <c r="D25" s="8">
        <f>IF(C9&lt;=0,0,(0.1*C9+7.5))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18</v>
      </c>
    </row>
    <row r="30" spans="1:10" x14ac:dyDescent="0.2">
      <c r="B30" s="1" t="s">
        <v>19</v>
      </c>
      <c r="C30" s="2">
        <f>(2.1*C14+0.4*C16+1*C18+1*C20)</f>
        <v>0</v>
      </c>
      <c r="D30" s="1" t="s">
        <v>4</v>
      </c>
      <c r="E30" s="3">
        <f>(2.1*E14+0.4*E16+1*E18+1*E20)</f>
        <v>0</v>
      </c>
    </row>
    <row r="31" spans="1:10" x14ac:dyDescent="0.2">
      <c r="B31" s="1" t="s">
        <v>4</v>
      </c>
      <c r="C31" s="2" t="e">
        <f>C9/E9*(C22-1)</f>
        <v>#DIV/0!</v>
      </c>
      <c r="D31" s="1"/>
      <c r="E31" s="1"/>
    </row>
  </sheetData>
  <conditionalFormatting sqref="B27">
    <cfRule type="cellIs" dxfId="31" priority="3" stopIfTrue="1" operator="equal">
      <formula>"Packaging reqiurement NOT fulfilled"</formula>
    </cfRule>
    <cfRule type="cellIs" dxfId="30" priority="4" stopIfTrue="1" operator="equal">
      <formula>"Packaging reqiurement fulfilled"</formula>
    </cfRule>
  </conditionalFormatting>
  <conditionalFormatting sqref="E8:F20">
    <cfRule type="expression" dxfId="29" priority="1" stopIfTrue="1">
      <formula>#REF!=1</formula>
    </cfRule>
  </conditionalFormatting>
  <pageMargins left="0.70866141732283472" right="0.78740157480314965" top="0" bottom="0" header="0" footer="0"/>
  <pageSetup paperSize="9" scale="85" orientation="landscape" r:id="rId1"/>
  <headerFooter alignWithMargins="0">
    <oddHeader>&amp;LVersion 4.4, 20250922
Author: Maria Tengqvist
Review Trine Pedersen&amp;C&amp;A&amp;RCosmetic products, Generation 4.4
Printed &amp;D</oddHeader>
    <oddFooter>&amp;CSide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F900-4BAD-4EBC-AAE1-5A8D67AD3DE0}">
  <dimension ref="A1:J33"/>
  <sheetViews>
    <sheetView view="pageLayout" zoomScaleNormal="100" workbookViewId="0">
      <selection activeCell="K3" sqref="K3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5.8554687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14</v>
      </c>
      <c r="C24" s="11">
        <v>1</v>
      </c>
      <c r="D24" s="10" t="s">
        <v>15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16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IF(C24=1,(C32),(C32+(C33*E32))/C24)</f>
        <v>0</v>
      </c>
      <c r="C27" s="7" t="s">
        <v>17</v>
      </c>
      <c r="D27" s="8">
        <f>IF(C9&lt;=0,0,(0.065*C9+15))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18</v>
      </c>
    </row>
    <row r="32" spans="1:10" x14ac:dyDescent="0.2">
      <c r="B32" s="1" t="s">
        <v>19</v>
      </c>
      <c r="C32" s="2">
        <f>(0.6*C14+2.1*C16+0.4*C18+1*C20+1*C22)</f>
        <v>0</v>
      </c>
      <c r="D32" s="1" t="s">
        <v>4</v>
      </c>
      <c r="E32" s="2">
        <f>(0.6*E14+2.1*E16+0.4*E18+1*E20+1*E22)</f>
        <v>0</v>
      </c>
    </row>
    <row r="33" spans="2:5" x14ac:dyDescent="0.2">
      <c r="B33" s="1" t="s">
        <v>4</v>
      </c>
      <c r="C33" s="2" t="e">
        <f>C9/E9*(C24-1)</f>
        <v>#DIV/0!</v>
      </c>
      <c r="D33" s="1"/>
      <c r="E33" s="1"/>
    </row>
  </sheetData>
  <conditionalFormatting sqref="B29">
    <cfRule type="cellIs" dxfId="28" priority="4" stopIfTrue="1" operator="equal">
      <formula>"Packaging reqiurement NOT fulfilled"</formula>
    </cfRule>
    <cfRule type="cellIs" dxfId="27" priority="5" stopIfTrue="1" operator="equal">
      <formula>"Packaging reqiurement fulfilled"</formula>
    </cfRule>
  </conditionalFormatting>
  <conditionalFormatting sqref="E8:F22">
    <cfRule type="expression" dxfId="26" priority="1" stopIfTrue="1">
      <formula>#REF!=1</formula>
    </cfRule>
  </conditionalFormatting>
  <pageMargins left="0.74803149606299213" right="0.78740157480314965" top="0" bottom="0" header="0" footer="0"/>
  <pageSetup paperSize="9" scale="85" orientation="landscape" r:id="rId1"/>
  <headerFooter alignWithMargins="0">
    <oddHeader>&amp;LVersion 4.4, 20250922
Author: Maria Tengqvist
Review Trine Pedersen&amp;C&amp;A&amp;RCosmetic products, Generation 4.4
Printed &amp;D</oddHeader>
    <oddFooter>&amp;CSide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16F3-1804-438D-9A0A-C6CBEF00DDD9}">
  <dimension ref="A1:J33"/>
  <sheetViews>
    <sheetView view="pageLayout" zoomScaleNormal="100" workbookViewId="0">
      <selection activeCell="D27" sqref="D27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7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14</v>
      </c>
      <c r="C24" s="11">
        <v>1</v>
      </c>
      <c r="D24" s="10" t="s">
        <v>15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16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IF(C24=1,(C32),(C32+(C33*E32))/C24)</f>
        <v>0</v>
      </c>
      <c r="C27" s="7" t="s">
        <v>17</v>
      </c>
      <c r="D27" s="8">
        <f>IF(C9&lt;=0,0,(0.08*C9+35))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18</v>
      </c>
    </row>
    <row r="32" spans="1:10" x14ac:dyDescent="0.2">
      <c r="B32" s="1" t="s">
        <v>19</v>
      </c>
      <c r="C32" s="2">
        <f>(0.6*C14+2.1*C16+0.4*C18+1*C20+1*C22)</f>
        <v>0</v>
      </c>
      <c r="D32" s="1" t="s">
        <v>4</v>
      </c>
      <c r="E32" s="2">
        <f>(0.6*E14+2.1*E16+0.4*E18+1*E20+1*E22)</f>
        <v>0</v>
      </c>
    </row>
    <row r="33" spans="2:5" x14ac:dyDescent="0.2">
      <c r="B33" s="1" t="s">
        <v>4</v>
      </c>
      <c r="C33" s="2" t="e">
        <f>C9/E9*(C24-1)</f>
        <v>#DIV/0!</v>
      </c>
      <c r="D33" s="1"/>
      <c r="E33" s="1"/>
    </row>
  </sheetData>
  <conditionalFormatting sqref="B29">
    <cfRule type="cellIs" dxfId="25" priority="4" stopIfTrue="1" operator="equal">
      <formula>"Packaging reqiurement NOT fulfilled"</formula>
    </cfRule>
    <cfRule type="cellIs" dxfId="24" priority="5" stopIfTrue="1" operator="equal">
      <formula>"Packaging reqiurement fulfilled"</formula>
    </cfRule>
  </conditionalFormatting>
  <conditionalFormatting sqref="E8:F22">
    <cfRule type="expression" dxfId="23" priority="1" stopIfTrue="1">
      <formula>#REF!=1</formula>
    </cfRule>
  </conditionalFormatting>
  <pageMargins left="0.70866141732283472" right="0.78740157480314965" top="0" bottom="0" header="0" footer="0"/>
  <pageSetup paperSize="9" scale="85" orientation="landscape" r:id="rId1"/>
  <headerFooter alignWithMargins="0">
    <oddHeader>&amp;LVersion 4.4, 20250922
Author: Maria Tengqvist
Review Trine Pedersen&amp;C&amp;A&amp;RCosmetic products, Generation 4.4
Printed &amp;D</oddHeader>
    <oddFooter>&amp;CSide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173F-B640-4E34-979E-C80B007A0912}">
  <dimension ref="A1:J33"/>
  <sheetViews>
    <sheetView view="pageLayout" zoomScaleNormal="100" workbookViewId="0">
      <selection activeCell="D27" sqref="D27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28515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14</v>
      </c>
      <c r="C24" s="11">
        <v>1</v>
      </c>
      <c r="D24" s="10" t="s">
        <v>15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16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+IF(C24=1,(C32),(C32+(C33*E32))/C24)</f>
        <v>0</v>
      </c>
      <c r="C27" s="7" t="s">
        <v>17</v>
      </c>
      <c r="D27" s="8">
        <f>IF(C9&lt;=0,0,(0.2*C9+24))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18</v>
      </c>
    </row>
    <row r="32" spans="1:10" x14ac:dyDescent="0.2">
      <c r="B32" s="1" t="s">
        <v>19</v>
      </c>
      <c r="C32" s="2">
        <f>(0.6*C14+2.1*C16+0.4*C18+1*C20+1*C22)</f>
        <v>0</v>
      </c>
      <c r="D32" s="1" t="s">
        <v>4</v>
      </c>
      <c r="E32" s="2">
        <f>(0.6*E14+2.1*E16+0.4*E18+1*E20+1*E22)</f>
        <v>0</v>
      </c>
    </row>
    <row r="33" spans="2:5" x14ac:dyDescent="0.2">
      <c r="B33" s="1" t="s">
        <v>4</v>
      </c>
      <c r="C33" s="2" t="e">
        <f>C9/E9*(C24-1)</f>
        <v>#DIV/0!</v>
      </c>
      <c r="D33" s="1"/>
      <c r="E33" s="1"/>
    </row>
  </sheetData>
  <conditionalFormatting sqref="B29">
    <cfRule type="cellIs" dxfId="22" priority="4" stopIfTrue="1" operator="equal">
      <formula>"Packaging reqiurement NOT fulfilled"</formula>
    </cfRule>
    <cfRule type="cellIs" dxfId="21" priority="5" stopIfTrue="1" operator="equal">
      <formula>"Packaging reqiurement fulfilled"</formula>
    </cfRule>
  </conditionalFormatting>
  <conditionalFormatting sqref="E8:F22">
    <cfRule type="expression" dxfId="20" priority="1" stopIfTrue="1">
      <formula>#REF!=1</formula>
    </cfRule>
  </conditionalFormatting>
  <pageMargins left="0.70866141732283472" right="0.78740157480314965" top="0" bottom="0" header="0" footer="0"/>
  <pageSetup paperSize="9" scale="85" orientation="landscape" r:id="rId1"/>
  <headerFooter alignWithMargins="0">
    <oddHeader>&amp;LVersion 4.4, 20250922
Author: Maria Tengqvist
Review Trine Pedersen&amp;C&amp;A&amp;RCosmetic products, Generation 4.4
Printed &amp;D</oddHeader>
    <oddFooter>&amp;CSide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ECCE8-2B17-42B0-A427-2A25F20BEF54}">
  <dimension ref="A1:J29"/>
  <sheetViews>
    <sheetView view="pageLayout" zoomScaleNormal="100" workbookViewId="0">
      <selection activeCell="D23" sqref="D23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6.8554687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20</v>
      </c>
      <c r="C9" s="11"/>
      <c r="D9" s="5"/>
      <c r="E9" s="11"/>
      <c r="F9" s="5"/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</f>
        <v>0</v>
      </c>
      <c r="D12" s="5" t="s">
        <v>8</v>
      </c>
      <c r="E12" s="14">
        <f>+E14+E16+E18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11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12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2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13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14</v>
      </c>
      <c r="C20" s="11">
        <v>1</v>
      </c>
      <c r="D20" s="10" t="s">
        <v>15</v>
      </c>
      <c r="E20" s="5"/>
      <c r="F20" s="5"/>
      <c r="G20" s="5"/>
      <c r="H20" s="5"/>
      <c r="I20" s="5"/>
      <c r="J20" s="5"/>
    </row>
    <row r="21" spans="1:10" x14ac:dyDescent="0.2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2">
      <c r="A22" s="5"/>
      <c r="B22" s="9" t="s">
        <v>16</v>
      </c>
      <c r="C22" s="5"/>
      <c r="D22" s="5"/>
      <c r="E22" s="5"/>
      <c r="F22" s="5"/>
      <c r="G22" s="5"/>
      <c r="H22" s="5"/>
      <c r="I22" s="5"/>
      <c r="J22" s="5"/>
    </row>
    <row r="23" spans="1:10" x14ac:dyDescent="0.2">
      <c r="A23" s="5"/>
      <c r="B23" s="8">
        <f>IF(C20=1,(C28),(C28+(C29*E28))/C20)</f>
        <v>0</v>
      </c>
      <c r="C23" s="7" t="s">
        <v>17</v>
      </c>
      <c r="D23" s="8">
        <f>IF(C9&lt;=0,0,(0.098*C9+8))</f>
        <v>0</v>
      </c>
      <c r="E23" s="7"/>
      <c r="F23" s="5"/>
      <c r="G23" s="5"/>
      <c r="H23" s="5"/>
      <c r="I23" s="5"/>
      <c r="J23" s="5"/>
    </row>
    <row r="24" spans="1:10" x14ac:dyDescent="0.2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6" t="str">
        <f>+IF(C9&lt;=0,"Insert values above",+IF(D23&gt;=B23,"Packaging reqiurement fulfilled","Packaging reqiurement NOT fulfilled"))</f>
        <v>Insert values above</v>
      </c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B27" s="4" t="s">
        <v>18</v>
      </c>
    </row>
    <row r="28" spans="1:10" x14ac:dyDescent="0.2">
      <c r="B28" s="1" t="s">
        <v>19</v>
      </c>
      <c r="C28" s="2">
        <f>(0.4*C14+1*C16+1*C18)</f>
        <v>0</v>
      </c>
      <c r="D28" s="1" t="s">
        <v>4</v>
      </c>
      <c r="E28" s="3">
        <f>(0.4*E14+1*E16+1*E18)</f>
        <v>0</v>
      </c>
    </row>
    <row r="29" spans="1:10" x14ac:dyDescent="0.2">
      <c r="B29" s="1" t="s">
        <v>4</v>
      </c>
      <c r="C29" s="2" t="e">
        <f>C9/E9*(C20-1)</f>
        <v>#DIV/0!</v>
      </c>
      <c r="D29" s="1"/>
      <c r="E29" s="1"/>
    </row>
  </sheetData>
  <conditionalFormatting sqref="B25">
    <cfRule type="cellIs" dxfId="19" priority="3" stopIfTrue="1" operator="equal">
      <formula>"Packaging reqiurement NOT fulfilled"</formula>
    </cfRule>
    <cfRule type="cellIs" dxfId="18" priority="4" stopIfTrue="1" operator="equal">
      <formula>"Packaging reqiurement fulfilled"</formula>
    </cfRule>
  </conditionalFormatting>
  <conditionalFormatting sqref="E8:F18">
    <cfRule type="expression" dxfId="17" priority="2" stopIfTrue="1">
      <formula>#REF!=1</formula>
    </cfRule>
  </conditionalFormatting>
  <pageMargins left="0.70866141732283472" right="0.78740157480314965" top="0" bottom="0" header="0" footer="0"/>
  <pageSetup paperSize="9" scale="85" orientation="landscape" r:id="rId1"/>
  <headerFooter alignWithMargins="0">
    <oddHeader>&amp;LVersion 4.4, 20250922
Author: Maria Tengqvist
Review Trine Pedersen&amp;C&amp;A&amp;RCosmetic products, Generation 4.4
Printed &amp;D</oddHeader>
    <oddFooter>&amp;CSide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D8F97-48E4-4C58-BD8A-0D9CEB5FB535}">
  <dimension ref="A1:J31"/>
  <sheetViews>
    <sheetView view="pageLayout" zoomScaleNormal="100" workbookViewId="0">
      <selection activeCell="D25" sqref="D25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7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10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11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12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13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14</v>
      </c>
      <c r="C22" s="11">
        <v>1</v>
      </c>
      <c r="D22" s="10" t="s">
        <v>15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16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17</v>
      </c>
      <c r="D25" s="8">
        <f>IF(C9&lt;=0,0,(0.4*C9+10))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18</v>
      </c>
    </row>
    <row r="30" spans="1:10" x14ac:dyDescent="0.2">
      <c r="B30" s="1" t="s">
        <v>19</v>
      </c>
      <c r="C30" s="2">
        <f>(2.1*C14+0.4*C16+1*C18+1*C20)</f>
        <v>0</v>
      </c>
      <c r="D30" s="1" t="s">
        <v>4</v>
      </c>
      <c r="E30" s="3">
        <f>(2.1*E14+0.4*E16+1*E18+1*E20)</f>
        <v>0</v>
      </c>
    </row>
    <row r="31" spans="1:10" x14ac:dyDescent="0.2">
      <c r="B31" s="1" t="s">
        <v>4</v>
      </c>
      <c r="C31" s="2" t="e">
        <f>C9/E9*(C22-1)</f>
        <v>#DIV/0!</v>
      </c>
      <c r="D31" s="1"/>
      <c r="E31" s="1"/>
    </row>
  </sheetData>
  <conditionalFormatting sqref="B27">
    <cfRule type="cellIs" dxfId="16" priority="3" stopIfTrue="1" operator="equal">
      <formula>"Packaging reqiurement NOT fulfilled"</formula>
    </cfRule>
    <cfRule type="cellIs" dxfId="15" priority="4" stopIfTrue="1" operator="equal">
      <formula>"Packaging reqiurement fulfilled"</formula>
    </cfRule>
  </conditionalFormatting>
  <conditionalFormatting sqref="E8:F20">
    <cfRule type="expression" dxfId="14" priority="1" stopIfTrue="1">
      <formula>#REF!=1</formula>
    </cfRule>
  </conditionalFormatting>
  <pageMargins left="0.70866141732283472" right="0.78740157480314965" top="0" bottom="0" header="0" footer="0"/>
  <pageSetup paperSize="9" scale="85" orientation="landscape" r:id="rId1"/>
  <headerFooter alignWithMargins="0">
    <oddHeader>&amp;LVersion 4.4, 20250922
Author: Maria Tengqvist
Review Trine Pedersen&amp;C&amp;A&amp;RCosmetic products, Generation 4.4
Printed &amp;D</oddHeader>
    <oddFooter>&amp;CSide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ddc10f-4ffc-4a25-8104-4eacd4356aad">
      <Value>50</Value>
      <Value>3</Value>
      <Value>1</Value>
    </TaxCatchAll>
    <d6a12a92581e42f5ab2fd8eb0ab6a7b6 xmlns="b1ddc10f-4ffc-4a25-8104-4eacd4356aad">Calculation sheet|8d9e94c2-df09-48f3-b059-a1a0a5090d21</d6a12a92581e42f5ab2fd8eb0ab6a7b6>
    <e875f6ca30b049e69b92ab6fd30ccc7e xmlns="b1ddc10f-4ffc-4a25-8104-4eacd4356aad">4|6f3115d7-7bd7-43be-b888-10986222e4f3</e875f6ca30b049e69b92ab6fd30ccc7e>
    <i2b8d92c922f44369b3c371567339a7a xmlns="b1ddc10f-4ffc-4a25-8104-4eacd4356aad">Cosmetic products (090)|b451bbe5-1746-48bb-8358-d1c7a62b3e1f</i2b8d92c922f44369b3c371567339a7a>
    <Comment xmlns="d14417a5-5a85-44b4-9c71-5f9e62dfb5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01F89B41241A4DA8F5AADFAC9BDF2C" ma:contentTypeVersion="26" ma:contentTypeDescription="Create a new document." ma:contentTypeScope="" ma:versionID="778efe135b9ec6d31cb8385a89cdec77">
  <xsd:schema xmlns:xsd="http://www.w3.org/2001/XMLSchema" xmlns:xs="http://www.w3.org/2001/XMLSchema" xmlns:p="http://schemas.microsoft.com/office/2006/metadata/properties" xmlns:ns2="b1ddc10f-4ffc-4a25-8104-4eacd4356aad" xmlns:ns3="d14417a5-5a85-44b4-9c71-5f9e62dfb5ef" targetNamespace="http://schemas.microsoft.com/office/2006/metadata/properties" ma:root="true" ma:fieldsID="9c0d7ad69d3fa49cface6fce61bc7ad7" ns2:_="" ns3:_="">
    <xsd:import namespace="b1ddc10f-4ffc-4a25-8104-4eacd4356aad"/>
    <xsd:import namespace="d14417a5-5a85-44b4-9c71-5f9e62dfb5ef"/>
    <xsd:element name="properties">
      <xsd:complexType>
        <xsd:sequence>
          <xsd:element name="documentManagement">
            <xsd:complexType>
              <xsd:all>
                <xsd:element ref="ns2:i2b8d92c922f44369b3c371567339a7a" minOccurs="0"/>
                <xsd:element ref="ns2:TaxCatchAll" minOccurs="0"/>
                <xsd:element ref="ns2:e875f6ca30b049e69b92ab6fd30ccc7e" minOccurs="0"/>
                <xsd:element ref="ns3:Comment" minOccurs="0"/>
                <xsd:element ref="ns2:d6a12a92581e42f5ab2fd8eb0ab6a7b6" minOccurs="0"/>
                <xsd:element ref="ns3:MediaServiceMetadata" minOccurs="0"/>
                <xsd:element ref="ns3:MediaServiceFastMetadata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dc10f-4ffc-4a25-8104-4eacd4356aad" elementFormDefault="qualified">
    <xsd:import namespace="http://schemas.microsoft.com/office/2006/documentManagement/types"/>
    <xsd:import namespace="http://schemas.microsoft.com/office/infopath/2007/PartnerControls"/>
    <xsd:element name="i2b8d92c922f44369b3c371567339a7a" ma:index="5" nillable="true" ma:displayName="Product group 001_0" ma:hidden="true" ma:internalName="i2b8d92c922f44369b3c371567339a7a" ma:readOnly="false">
      <xsd:simpleType>
        <xsd:restriction base="dms:Note"/>
      </xsd:simpleType>
    </xsd:element>
    <xsd:element name="TaxCatchAll" ma:index="6" nillable="true" ma:displayName="Taxonomy Catch All Column" ma:hidden="true" ma:list="{5ad9d8cf-566e-4ff3-9b0f-e35da2b2b44e}" ma:internalName="TaxCatchAll" ma:showField="CatchAllData" ma:web="b1ddc10f-4ffc-4a25-8104-4eacd4356a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75f6ca30b049e69b92ab6fd30ccc7e" ma:index="8" nillable="true" ma:displayName="Gen_0" ma:hidden="true" ma:internalName="e875f6ca30b049e69b92ab6fd30ccc7e" ma:readOnly="false">
      <xsd:simpleType>
        <xsd:restriction base="dms:Note"/>
      </xsd:simpleType>
    </xsd:element>
    <xsd:element name="d6a12a92581e42f5ab2fd8eb0ab6a7b6" ma:index="11" nillable="true" ma:displayName="Document Type_0" ma:hidden="true" ma:internalName="d6a12a92581e42f5ab2fd8eb0ab6a7b6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417a5-5a85-44b4-9c71-5f9e62dfb5ef" elementFormDefault="qualified">
    <xsd:import namespace="http://schemas.microsoft.com/office/2006/documentManagement/types"/>
    <xsd:import namespace="http://schemas.microsoft.com/office/infopath/2007/PartnerControls"/>
    <xsd:element name="Comment" ma:index="9" nillable="true" ma:displayName="Comment" ma:internalName="Comment" ma:readOnly="false">
      <xsd:simpleType>
        <xsd:restriction base="dms:Text">
          <xsd:maxLength value="255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09C18317-BA9E-46CA-B081-DA99495EEAAC}">
  <ds:schemaRefs>
    <ds:schemaRef ds:uri="http://www.w3.org/XML/1998/namespace"/>
    <ds:schemaRef ds:uri="b1ddc10f-4ffc-4a25-8104-4eacd4356aad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d14417a5-5a85-44b4-9c71-5f9e62dfb5e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C2EFA46-CAFC-40CF-B6E1-4047B6C9E0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AC8ECE-283E-48B8-A771-3A997D03B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ddc10f-4ffc-4a25-8104-4eacd4356aad"/>
    <ds:schemaRef ds:uri="d14417a5-5a85-44b4-9c71-5f9e62dfb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37754E1-0BBE-47CF-A351-E6E30CC85D07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WUR Regular pump bottle</vt:lpstr>
      <vt:lpstr>WUR Foam pump bottle</vt:lpstr>
      <vt:lpstr>WUR Airless</vt:lpstr>
      <vt:lpstr>WUR Tube</vt:lpstr>
      <vt:lpstr>WUR Bottle</vt:lpstr>
      <vt:lpstr>WUR Jar</vt:lpstr>
      <vt:lpstr>WUR Stick + roll on</vt:lpstr>
      <vt:lpstr>WUR Wet wipes</vt:lpstr>
      <vt:lpstr>WUR Propellant bottles</vt:lpstr>
      <vt:lpstr>WUR Solid soaps</vt:lpstr>
      <vt:lpstr>WUR Decorative cosmetics</vt:lpstr>
      <vt:lpstr>WUR Diverse</vt:lpstr>
      <vt:lpstr>Emptying</vt:lpstr>
      <vt:lpstr>Label coverage non-cylindrical</vt:lpstr>
      <vt:lpstr>Label coverage cylindrical</vt:lpstr>
    </vt:vector>
  </TitlesOfParts>
  <Manager/>
  <Company>Dansk Standard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Cecilie Møller Larsen</dc:creator>
  <cp:keywords/>
  <dc:description/>
  <cp:lastModifiedBy>Charlotte Wedel Friis</cp:lastModifiedBy>
  <cp:revision/>
  <dcterms:created xsi:type="dcterms:W3CDTF">2017-01-19T07:22:44Z</dcterms:created>
  <dcterms:modified xsi:type="dcterms:W3CDTF">2025-09-22T08:30:13Z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0x0101005C01F89B41241A4DA8F5AADFAC9BDF2C</vt:lpwstr>
  </property>
  <property fmtid="{D5CDD505-2E9C-101B-9397-08002B2CF9AE}" pid="3" name="Gen">
    <vt:lpwstr>1;#4|6f3115d7-7bd7-43be-b888-10986222e4f3</vt:lpwstr>
  </property>
  <property fmtid="{D5CDD505-2E9C-101B-9397-08002B2CF9AE}" pid="4" name="Product group 001">
    <vt:lpwstr>3;#Cosmetic products (090)|b451bbe5-1746-48bb-8358-d1c7a62b3e1f</vt:lpwstr>
  </property>
  <property fmtid="{D5CDD505-2E9C-101B-9397-08002B2CF9AE}" pid="5" name="Document Type">
    <vt:lpwstr>50;#Calculation sheet|8d9e94c2-df09-48f3-b059-a1a0a5090d21</vt:lpwstr>
  </property>
  <property fmtid="{D5CDD505-2E9C-101B-9397-08002B2CF9AE}" pid="6" name="_x0047_en0">
    <vt:lpwstr>1;#4|6f3115d7-7bd7-43be-b888-10986222e4f3</vt:lpwstr>
  </property>
  <property fmtid="{D5CDD505-2E9C-101B-9397-08002B2CF9AE}" pid="7" name="Document_x0020_Type">
    <vt:lpwstr>50;#Calculation sheet|8d9e94c2-df09-48f3-b059-a1a0a5090d21</vt:lpwstr>
  </property>
  <property fmtid="{D5CDD505-2E9C-101B-9397-08002B2CF9AE}" pid="8" name="Product_x0020_group_x0020_001">
    <vt:lpwstr>3;#Cosmetic products (090)|b451bbe5-1746-48bb-8358-d1c7a62b3e1f</vt:lpwstr>
  </property>
  <property fmtid="{D5CDD505-2E9C-101B-9397-08002B2CF9AE}" pid="9" name="Gen0">
    <vt:lpwstr>1;#4|6f3115d7-7bd7-43be-b888-10986222e4f3</vt:lpwstr>
  </property>
  <property fmtid="{D5CDD505-2E9C-101B-9397-08002B2CF9AE}" pid="10" name="Ver0">
    <vt:lpwstr/>
  </property>
  <property fmtid="{D5CDD505-2E9C-101B-9397-08002B2CF9AE}" pid="11" name="_x0056_er0">
    <vt:lpwstr/>
  </property>
  <property fmtid="{D5CDD505-2E9C-101B-9397-08002B2CF9AE}" pid="12" name="Document_x0020_status1">
    <vt:lpwstr/>
  </property>
  <property fmtid="{D5CDD505-2E9C-101B-9397-08002B2CF9AE}" pid="13" name="Document_x0020_Language">
    <vt:lpwstr/>
  </property>
  <property fmtid="{D5CDD505-2E9C-101B-9397-08002B2CF9AE}" pid="14" name="Year2">
    <vt:lpwstr/>
  </property>
  <property fmtid="{D5CDD505-2E9C-101B-9397-08002B2CF9AE}" pid="15" name="Document status1">
    <vt:lpwstr/>
  </property>
  <property fmtid="{D5CDD505-2E9C-101B-9397-08002B2CF9AE}" pid="16" name="e6d8e97c512749c081d36fa51213eddc">
    <vt:lpwstr/>
  </property>
  <property fmtid="{D5CDD505-2E9C-101B-9397-08002B2CF9AE}" pid="17" name="Document Language">
    <vt:lpwstr/>
  </property>
</Properties>
</file>