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nordicecolabel-my.sharepoint.com/personal/benjaminbl_nordicecolabel_org/Documents/Avgiftsberäkning/"/>
    </mc:Choice>
  </mc:AlternateContent>
  <xr:revisionPtr revIDLastSave="609" documentId="8_{11DCD100-8FAB-4262-B261-555071CC8C13}" xr6:coauthVersionLast="47" xr6:coauthVersionMax="47" xr10:uidLastSave="{4518FB4A-0C00-4B70-94BB-7807FECF9E07}"/>
  <bookViews>
    <workbookView xWindow="28680" yWindow="-120" windowWidth="29040" windowHeight="15720" xr2:uid="{555471F5-3BA0-4939-AB8F-403CAB577B22}"/>
  </bookViews>
  <sheets>
    <sheet name="Avgiftsberäkning" sheetId="8" r:id="rId1"/>
    <sheet name="Årlig licensavgift" sheetId="10" state="hidden" r:id="rId2"/>
    <sheet name="Ansökningsår" sheetId="5" state="hidden" r:id="rId3"/>
  </sheets>
  <definedNames>
    <definedName name="Ansökningsår">Ansökningsår!$A$2:$A$4</definedName>
    <definedName name="Priskategori">#REF!</definedName>
    <definedName name="Ty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0" i="8"/>
  <c r="B11" i="8"/>
  <c r="B12" i="8"/>
  <c r="B13" i="8"/>
  <c r="G11" i="10"/>
  <c r="G12" i="10" s="1"/>
  <c r="G5" i="8" s="1"/>
  <c r="C41" i="10"/>
  <c r="D41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D21" i="10" s="1"/>
  <c r="C22" i="10"/>
  <c r="D22" i="10" s="1"/>
  <c r="C23" i="10"/>
  <c r="D23" i="10" s="1"/>
  <c r="C24" i="10"/>
  <c r="D24" i="10" s="1"/>
  <c r="C25" i="10"/>
  <c r="D25" i="10" s="1"/>
  <c r="C26" i="10"/>
  <c r="D26" i="10" s="1"/>
  <c r="C27" i="10"/>
  <c r="D27" i="10" s="1"/>
  <c r="C28" i="10"/>
  <c r="D28" i="10" s="1"/>
  <c r="C29" i="10"/>
  <c r="D29" i="10" s="1"/>
  <c r="C30" i="10"/>
  <c r="D30" i="10" s="1"/>
  <c r="C31" i="10"/>
  <c r="D31" i="10" s="1"/>
  <c r="C32" i="10"/>
  <c r="D32" i="10" s="1"/>
  <c r="C33" i="10"/>
  <c r="D33" i="10" s="1"/>
  <c r="C34" i="10"/>
  <c r="D34" i="10" s="1"/>
  <c r="C35" i="10"/>
  <c r="D35" i="10" s="1"/>
  <c r="C36" i="10"/>
  <c r="D36" i="10" s="1"/>
  <c r="C37" i="10"/>
  <c r="D37" i="10" s="1"/>
  <c r="C38" i="10"/>
  <c r="D38" i="10" s="1"/>
  <c r="C39" i="10"/>
  <c r="D39" i="10" s="1"/>
  <c r="C40" i="10"/>
  <c r="D40" i="10" s="1"/>
  <c r="C12" i="10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D12" i="10" l="1"/>
  <c r="G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 Blomqvist (Svanen)</author>
  </authors>
  <commentList>
    <comment ref="B5" authorId="0" shapeId="0" xr:uid="{EDFCCEEC-0CB4-402F-A293-A8527E2482D2}">
      <text>
        <r>
          <rPr>
            <b/>
            <sz val="9"/>
            <color indexed="81"/>
            <rFont val="Tahoma"/>
            <family val="2"/>
          </rPr>
          <t>Benjamin Blomqvist (Svanen):</t>
        </r>
        <r>
          <rPr>
            <sz val="9"/>
            <color indexed="81"/>
            <rFont val="Tahoma"/>
            <family val="2"/>
          </rPr>
          <t xml:space="preserve">
* När både företaget som ansöker och produktionsstället är mikroföretag, reduceras ansökningsavgiften med 50 %. Ett mikroföretag definieras här som ett företag med färre än 10 anställda där omsättningen (av både miljömärkta och icke-miljömärkta produkter) understiger 2 miljoner EUR.</t>
        </r>
      </text>
    </comment>
  </commentList>
</comments>
</file>

<file path=xl/sharedStrings.xml><?xml version="1.0" encoding="utf-8"?>
<sst xmlns="http://schemas.openxmlformats.org/spreadsheetml/2006/main" count="64" uniqueCount="61">
  <si>
    <t>Ansökningsår</t>
  </si>
  <si>
    <t>FX</t>
  </si>
  <si>
    <t>Ansökningsavgift</t>
  </si>
  <si>
    <t>Årlig licensavgift</t>
  </si>
  <si>
    <t>Årlig licensavgift avgiftsdata</t>
  </si>
  <si>
    <t>Storlek på byggnad</t>
  </si>
  <si>
    <t>0-2500 m2</t>
  </si>
  <si>
    <t>2501-5000 m2</t>
  </si>
  <si>
    <t>5001-10 000m2</t>
  </si>
  <si>
    <t>&gt;10 000m2</t>
  </si>
  <si>
    <t>Licensavgift per byggnad [eur]</t>
  </si>
  <si>
    <t>Minimi licensavgift</t>
  </si>
  <si>
    <t>50 000-80 000</t>
  </si>
  <si>
    <t>80 001-100 000</t>
  </si>
  <si>
    <t>&gt;100 000</t>
  </si>
  <si>
    <t>Avgift byggnad 1</t>
  </si>
  <si>
    <t>Avgift byggnad 2</t>
  </si>
  <si>
    <t>Avgift byggnad 3</t>
  </si>
  <si>
    <t>Avgift byggnad 4</t>
  </si>
  <si>
    <t>Avgift byggnad 5</t>
  </si>
  <si>
    <t>Avgift byggnad 6</t>
  </si>
  <si>
    <t>Avgift byggnad 7</t>
  </si>
  <si>
    <t>Avgift byggnad 8</t>
  </si>
  <si>
    <t>Avgift byggnad 9</t>
  </si>
  <si>
    <t>Avgift byggnad 10</t>
  </si>
  <si>
    <t>Avgift byggnad 11</t>
  </si>
  <si>
    <t>Avgift byggnad 12</t>
  </si>
  <si>
    <t>Avgift byggnad 13</t>
  </si>
  <si>
    <t>Avgift byggnad 14</t>
  </si>
  <si>
    <t>Avgift byggnad 15</t>
  </si>
  <si>
    <t>Avgift byggnad 16</t>
  </si>
  <si>
    <t>Avgift byggnad 17</t>
  </si>
  <si>
    <t>Avgift byggnad 18</t>
  </si>
  <si>
    <t>Avgift byggnad 19</t>
  </si>
  <si>
    <t>Avgift byggnad 20</t>
  </si>
  <si>
    <t>Avgift byggnad 21</t>
  </si>
  <si>
    <t>Avgift byggnad 22</t>
  </si>
  <si>
    <t>Avgift byggnad 23</t>
  </si>
  <si>
    <t>Avgift byggnad 24</t>
  </si>
  <si>
    <t>Avgift byggnad 25</t>
  </si>
  <si>
    <t>Avgift byggnad 26</t>
  </si>
  <si>
    <t>Avgift byggnad 27</t>
  </si>
  <si>
    <t>Avgift byggnad 28</t>
  </si>
  <si>
    <t>Avgift byggnad 29</t>
  </si>
  <si>
    <t>Avgift byggnad 30</t>
  </si>
  <si>
    <t>Fastighetsdrift 116</t>
  </si>
  <si>
    <t>Avdrag inom intervall</t>
  </si>
  <si>
    <t>Om total licensavgift</t>
  </si>
  <si>
    <t>Avdrag inom intervall baserat på licensavgift</t>
  </si>
  <si>
    <t>Mikroföretag</t>
  </si>
  <si>
    <t>Ja</t>
  </si>
  <si>
    <t>Nej</t>
  </si>
  <si>
    <t>Beräkning årlig licensavgift:</t>
  </si>
  <si>
    <t>Beräkning ansökningsavgift:</t>
  </si>
  <si>
    <t>SEK</t>
  </si>
  <si>
    <t>EURO</t>
  </si>
  <si>
    <t>Avgiftsberäkning</t>
  </si>
  <si>
    <t>Antal byggnader</t>
  </si>
  <si>
    <t>Indata</t>
  </si>
  <si>
    <t>Avgifter</t>
  </si>
  <si>
    <t>För avgiftsdetaljer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</si>
</sst>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"/>
    <numFmt numFmtId="165" formatCode="#,##0.0000"/>
    <numFmt numFmtId="166" formatCode="_-* #,##0\ &quot;kr&quot;_-;\-* #,##0\ &quot;kr&quot;_-;_-* &quot;-&quot;??\ &quot;kr&quot;_-;_-@_-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7" fillId="0" borderId="0" xfId="1"/>
    <xf numFmtId="0" fontId="6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" fontId="0" fillId="0" borderId="0" xfId="0" applyNumberFormat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Protection="1">
      <protection locked="0"/>
    </xf>
    <xf numFmtId="166" fontId="9" fillId="0" borderId="0" xfId="0" applyNumberFormat="1" applyFont="1"/>
    <xf numFmtId="0" fontId="9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44449</xdr:rowOff>
    </xdr:from>
    <xdr:to>
      <xdr:col>1</xdr:col>
      <xdr:colOff>0</xdr:colOff>
      <xdr:row>2</xdr:row>
      <xdr:rowOff>10770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C9865-C2E3-C507-3253-8189DE82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49"/>
          <a:ext cx="590550" cy="493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vanen.se/for-foretag/kriterier-ansokan-avgifter/fastighetsdrift-116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29F2-2CAD-41DB-950B-08BB487FB1E2}">
  <sheetPr>
    <tabColor rgb="FF00B0F0"/>
  </sheetPr>
  <dimension ref="B1:P38"/>
  <sheetViews>
    <sheetView showGridLines="0" tabSelected="1" workbookViewId="0">
      <selection activeCell="D9" sqref="D9"/>
    </sheetView>
  </sheetViews>
  <sheetFormatPr defaultColWidth="9.1796875" defaultRowHeight="14.5" x14ac:dyDescent="0.35"/>
  <cols>
    <col min="1" max="1" width="8.453125" customWidth="1"/>
    <col min="2" max="2" width="25.26953125" bestFit="1" customWidth="1"/>
    <col min="3" max="3" width="9.1796875" customWidth="1"/>
    <col min="4" max="4" width="7.1796875" customWidth="1"/>
    <col min="5" max="5" width="9.08984375" customWidth="1"/>
    <col min="6" max="6" width="19.26953125" customWidth="1"/>
    <col min="7" max="7" width="11.90625" customWidth="1"/>
    <col min="8" max="8" width="9.08984375" customWidth="1"/>
    <col min="9" max="9" width="9.26953125" customWidth="1"/>
    <col min="10" max="20" width="9.08984375" customWidth="1"/>
  </cols>
  <sheetData>
    <row r="1" spans="2:16" s="1" customFormat="1" ht="21" x14ac:dyDescent="0.5">
      <c r="B1" s="13" t="s">
        <v>45</v>
      </c>
      <c r="C1" s="16"/>
      <c r="D1" s="17"/>
      <c r="E1" s="17"/>
      <c r="F1" s="17"/>
      <c r="G1" s="17"/>
      <c r="H1" s="17"/>
      <c r="I1" s="17"/>
      <c r="J1"/>
      <c r="K1"/>
      <c r="L1"/>
      <c r="M1"/>
      <c r="N1"/>
      <c r="O1"/>
      <c r="P1"/>
    </row>
    <row r="2" spans="2:16" s="1" customFormat="1" ht="21" x14ac:dyDescent="0.45">
      <c r="B2" s="10" t="s">
        <v>56</v>
      </c>
      <c r="C2" s="18"/>
      <c r="D2" s="17"/>
      <c r="E2" s="17"/>
      <c r="F2" s="17" t="s">
        <v>60</v>
      </c>
      <c r="G2" s="9" t="s">
        <v>45</v>
      </c>
      <c r="K2"/>
      <c r="L2"/>
      <c r="M2"/>
      <c r="N2"/>
      <c r="O2"/>
      <c r="P2"/>
    </row>
    <row r="3" spans="2:16" s="1" customFormat="1" ht="19" thickBot="1" x14ac:dyDescent="0.5">
      <c r="B3" s="16"/>
      <c r="C3" s="18"/>
      <c r="D3" s="17"/>
      <c r="E3" s="17"/>
      <c r="F3" s="17"/>
      <c r="G3" s="17"/>
      <c r="H3" s="17"/>
      <c r="I3" s="17"/>
      <c r="J3"/>
      <c r="K3"/>
      <c r="L3"/>
      <c r="M3"/>
      <c r="N3"/>
      <c r="O3"/>
      <c r="P3"/>
    </row>
    <row r="4" spans="2:16" s="1" customFormat="1" ht="19" thickBot="1" x14ac:dyDescent="0.5">
      <c r="B4" s="14" t="s">
        <v>58</v>
      </c>
      <c r="C4" s="15"/>
      <c r="D4" s="17"/>
      <c r="E4" s="17"/>
      <c r="F4" s="14" t="s">
        <v>59</v>
      </c>
      <c r="G4" s="15"/>
      <c r="H4" s="16"/>
      <c r="I4" s="17"/>
      <c r="J4"/>
      <c r="K4"/>
      <c r="L4"/>
      <c r="M4"/>
      <c r="N4"/>
      <c r="O4"/>
      <c r="P4"/>
    </row>
    <row r="5" spans="2:16" ht="15.5" x14ac:dyDescent="0.35">
      <c r="B5" s="17" t="s">
        <v>49</v>
      </c>
      <c r="C5" s="19" t="s">
        <v>51</v>
      </c>
      <c r="D5" s="17"/>
      <c r="E5" s="17"/>
      <c r="F5" s="17" t="s">
        <v>2</v>
      </c>
      <c r="G5" s="20">
        <f>'Årlig licensavgift'!G12*Ansökningsår!B2</f>
        <v>76483.720799999996</v>
      </c>
      <c r="H5" s="17"/>
      <c r="I5" s="17"/>
    </row>
    <row r="6" spans="2:16" ht="15.5" x14ac:dyDescent="0.35">
      <c r="B6" s="17"/>
      <c r="C6" s="17"/>
      <c r="D6" s="17"/>
      <c r="E6" s="17"/>
      <c r="F6" s="17" t="s">
        <v>3</v>
      </c>
      <c r="G6" s="20">
        <f>IF(SUM('Årlig licensavgift'!C12:C41)&lt;4464, 4464, SUM('Årlig licensavgift'!C12:C41))*Ansökningsår!B2</f>
        <v>51400.35</v>
      </c>
      <c r="H6" s="17"/>
      <c r="I6" s="17"/>
    </row>
    <row r="7" spans="2:16" ht="15.5" x14ac:dyDescent="0.35">
      <c r="B7" s="17" t="s">
        <v>57</v>
      </c>
      <c r="C7" s="19">
        <v>5</v>
      </c>
      <c r="D7" s="17"/>
      <c r="E7" s="17"/>
      <c r="F7" s="17"/>
      <c r="G7" s="17"/>
      <c r="H7" s="17"/>
      <c r="I7" s="17"/>
    </row>
    <row r="8" spans="2:16" ht="15.5" x14ac:dyDescent="0.35">
      <c r="B8" s="17"/>
      <c r="C8" s="17"/>
      <c r="D8" s="17"/>
      <c r="E8" s="17"/>
      <c r="F8" s="17"/>
      <c r="G8" s="17"/>
      <c r="H8" s="17"/>
      <c r="I8" s="17"/>
    </row>
    <row r="9" spans="2:16" ht="15.5" x14ac:dyDescent="0.35">
      <c r="B9" s="17" t="str">
        <f>IF($C$7&gt;=1, CONCATENATE("Kvadratmeter byggnad ", 1,""), "")</f>
        <v>Kvadratmeter byggnad 1</v>
      </c>
      <c r="C9" s="21">
        <v>100</v>
      </c>
      <c r="D9" s="17"/>
      <c r="E9" s="17"/>
      <c r="F9" s="17"/>
      <c r="G9" s="17"/>
      <c r="H9" s="17"/>
      <c r="I9" s="17"/>
    </row>
    <row r="10" spans="2:16" ht="15.5" x14ac:dyDescent="0.35">
      <c r="B10" s="17" t="str">
        <f>IF($C$7&gt;=2, CONCATENATE("Kvadratmeter byggnad ", 2,""), "")</f>
        <v>Kvadratmeter byggnad 2</v>
      </c>
      <c r="C10" s="21">
        <v>200</v>
      </c>
      <c r="D10" s="17"/>
      <c r="E10" s="17"/>
      <c r="F10" s="17"/>
      <c r="G10" s="17"/>
      <c r="H10" s="17"/>
      <c r="I10" s="17"/>
    </row>
    <row r="11" spans="2:16" ht="15.5" x14ac:dyDescent="0.35">
      <c r="B11" s="17" t="str">
        <f>IF($C$7&gt;=3, CONCATENATE("Kvadratmeter byggnad ", 3,""), "")</f>
        <v>Kvadratmeter byggnad 3</v>
      </c>
      <c r="C11" s="21">
        <v>300</v>
      </c>
      <c r="D11" s="17"/>
      <c r="E11" s="17"/>
      <c r="F11" s="17"/>
      <c r="G11" s="17"/>
      <c r="H11" s="17"/>
      <c r="I11" s="17"/>
    </row>
    <row r="12" spans="2:16" ht="15.5" x14ac:dyDescent="0.35">
      <c r="B12" s="17" t="str">
        <f>IF($C$7&gt;=4, CONCATENATE("Kvadratmeter byggnad ", 4,""), "")</f>
        <v>Kvadratmeter byggnad 4</v>
      </c>
      <c r="C12" s="21">
        <v>400</v>
      </c>
      <c r="D12" s="17"/>
      <c r="E12" s="17"/>
      <c r="F12" s="17"/>
      <c r="G12" s="17"/>
      <c r="H12" s="17"/>
      <c r="I12" s="17"/>
    </row>
    <row r="13" spans="2:16" ht="15.5" x14ac:dyDescent="0.35">
      <c r="B13" s="17" t="str">
        <f>IF($C$7&gt;=5, CONCATENATE("Kvadratmeter byggnad ", 5,""), "")</f>
        <v>Kvadratmeter byggnad 5</v>
      </c>
      <c r="C13" s="21">
        <v>500</v>
      </c>
      <c r="D13" s="17"/>
      <c r="E13" s="17"/>
      <c r="F13" s="17"/>
      <c r="G13" s="17"/>
      <c r="H13" s="17"/>
      <c r="I13" s="17"/>
    </row>
    <row r="14" spans="2:16" x14ac:dyDescent="0.35">
      <c r="B14" t="str">
        <f>IF($C$7&gt;=6, CONCATENATE("Kvadratmeter byggnad ", 6,":"), "")</f>
        <v/>
      </c>
      <c r="C14" s="11"/>
    </row>
    <row r="15" spans="2:16" x14ac:dyDescent="0.35">
      <c r="B15" t="str">
        <f>IF($C$7&gt;=7, CONCATENATE("Kvadratmeter byggnad ", 7,":"), "")</f>
        <v/>
      </c>
      <c r="C15" s="11"/>
    </row>
    <row r="16" spans="2:16" x14ac:dyDescent="0.35">
      <c r="B16" t="str">
        <f>IF($C$7&gt;=8, CONCATENATE("Kvadratmeter byggnad ", 8,":"), "")</f>
        <v/>
      </c>
      <c r="C16" s="11"/>
    </row>
    <row r="17" spans="2:5" x14ac:dyDescent="0.35">
      <c r="B17" t="str">
        <f>IF($C$7&gt;=9, CONCATENATE("Kvadratmeter byggnad ", 9,":"), "")</f>
        <v/>
      </c>
      <c r="C17" s="11"/>
    </row>
    <row r="18" spans="2:5" x14ac:dyDescent="0.35">
      <c r="B18" t="str">
        <f>IF($C$7&gt;=10, CONCATENATE("Kvadratmeter byggnad ", 10,":"), "")</f>
        <v/>
      </c>
      <c r="C18" s="11"/>
    </row>
    <row r="19" spans="2:5" x14ac:dyDescent="0.35">
      <c r="B19" t="str">
        <f>IF($C$7&gt;=11, CONCATENATE("Kvadratmeter byggnad ", 11,":"), "")</f>
        <v/>
      </c>
      <c r="C19" s="11"/>
    </row>
    <row r="20" spans="2:5" x14ac:dyDescent="0.35">
      <c r="B20" t="str">
        <f>IF($C$7&gt;=12, CONCATENATE("Kvadratmeter byggnad ", 12,":"), "")</f>
        <v/>
      </c>
      <c r="C20" s="11"/>
    </row>
    <row r="21" spans="2:5" x14ac:dyDescent="0.35">
      <c r="B21" t="str">
        <f>IF($C$7&gt;=13, CONCATENATE("Kvadratmeter byggnad ", 13,":"), "")</f>
        <v/>
      </c>
      <c r="C21" s="11"/>
    </row>
    <row r="22" spans="2:5" x14ac:dyDescent="0.35">
      <c r="B22" t="str">
        <f>IF($C$7&gt;=14, CONCATENATE("Kvadratmeter byggnad ", 14,":"), "")</f>
        <v/>
      </c>
      <c r="C22" s="11"/>
    </row>
    <row r="23" spans="2:5" x14ac:dyDescent="0.35">
      <c r="B23" t="str">
        <f>IF($C$7&gt;=15, CONCATENATE("Kvadratmeter byggnad ", 15,":"), "")</f>
        <v/>
      </c>
      <c r="C23" s="11"/>
    </row>
    <row r="24" spans="2:5" x14ac:dyDescent="0.35">
      <c r="B24" t="str">
        <f>IF($C$7&gt;=16, CONCATENATE("Kvadratmeter byggnad ", 16,":"), "")</f>
        <v/>
      </c>
      <c r="C24" s="11"/>
    </row>
    <row r="25" spans="2:5" x14ac:dyDescent="0.35">
      <c r="B25" t="str">
        <f>IF($C$7&gt;=17, CONCATENATE("Kvadratmeter byggnad ", 17,":"), "")</f>
        <v/>
      </c>
      <c r="C25" s="11"/>
    </row>
    <row r="26" spans="2:5" x14ac:dyDescent="0.35">
      <c r="B26" t="str">
        <f>IF($C$7&gt;=18, CONCATENATE("Kvadratmeter byggnad ", 18,":"), "")</f>
        <v/>
      </c>
      <c r="C26" s="11"/>
    </row>
    <row r="27" spans="2:5" x14ac:dyDescent="0.35">
      <c r="B27" t="str">
        <f>IF($C$7&gt;=19, CONCATENATE("Kvadratmeter byggnad ", 19,":"), "")</f>
        <v/>
      </c>
      <c r="C27" s="11"/>
    </row>
    <row r="28" spans="2:5" x14ac:dyDescent="0.35">
      <c r="B28" t="str">
        <f>IF($C$7&gt;=20, CONCATENATE("Kvadratmeter byggnad ", 20,":"), "")</f>
        <v/>
      </c>
      <c r="C28" s="11"/>
    </row>
    <row r="29" spans="2:5" x14ac:dyDescent="0.35">
      <c r="B29" t="str">
        <f>IF($C$7&gt;=21, CONCATENATE("Kvadratmeter byggnad ", 21,":"), "")</f>
        <v/>
      </c>
      <c r="C29" s="11"/>
    </row>
    <row r="30" spans="2:5" x14ac:dyDescent="0.35">
      <c r="B30" t="str">
        <f>IF($C$7&gt;=22, CONCATENATE("Kvadratmeter byggnad ", 22,":"), "")</f>
        <v/>
      </c>
      <c r="C30" s="11"/>
    </row>
    <row r="31" spans="2:5" x14ac:dyDescent="0.35">
      <c r="B31" t="str">
        <f>IF($C$7&gt;=23, CONCATENATE("Kvadratmeter byggnad ", 23,":"), "")</f>
        <v/>
      </c>
      <c r="C31" s="11"/>
      <c r="E31" s="7"/>
    </row>
    <row r="32" spans="2:5" x14ac:dyDescent="0.35">
      <c r="B32" t="str">
        <f>IF($C$7&gt;=24, CONCATENATE("Kvadratmeter byggnad ", 24,":"), "")</f>
        <v/>
      </c>
      <c r="C32" s="11"/>
    </row>
    <row r="33" spans="2:3" x14ac:dyDescent="0.35">
      <c r="B33" t="str">
        <f>IF($C$7&gt;=25, CONCATENATE("Kvadratmeter byggnad ", 25,":"), "")</f>
        <v/>
      </c>
      <c r="C33" s="11"/>
    </row>
    <row r="34" spans="2:3" x14ac:dyDescent="0.35">
      <c r="B34" t="str">
        <f>IF($C$7&gt;=26, CONCATENATE("Kvadratmeter byggnad ", 26,":"), "")</f>
        <v/>
      </c>
      <c r="C34" s="11"/>
    </row>
    <row r="35" spans="2:3" x14ac:dyDescent="0.35">
      <c r="B35" t="str">
        <f>IF($C$7&gt;=27, CONCATENATE("Kvadratmeter byggnad ", 27,":"), "")</f>
        <v/>
      </c>
      <c r="C35" s="11"/>
    </row>
    <row r="36" spans="2:3" x14ac:dyDescent="0.35">
      <c r="B36" t="str">
        <f>IF($C$7&gt;=28, CONCATENATE("Kvadratmeter byggnad ", 28,":"), "")</f>
        <v/>
      </c>
      <c r="C36" s="11"/>
    </row>
    <row r="37" spans="2:3" x14ac:dyDescent="0.35">
      <c r="B37" t="str">
        <f>IF($C$7&gt;=29, CONCATENATE("Kvadratmeter byggnad ", 29,":"), "")</f>
        <v/>
      </c>
      <c r="C37" s="11"/>
    </row>
    <row r="38" spans="2:3" x14ac:dyDescent="0.35">
      <c r="B38" t="str">
        <f>IF($C$7&gt;=30, CONCATENATE("Kvadratmeter byggnad ", 30,":"), "")</f>
        <v/>
      </c>
      <c r="C38" s="11"/>
    </row>
  </sheetData>
  <sheetProtection sheet="1" objects="1" scenarios="1"/>
  <mergeCells count="2">
    <mergeCell ref="B4:C4"/>
    <mergeCell ref="F4:G4"/>
  </mergeCells>
  <conditionalFormatting sqref="C9:C40">
    <cfRule type="expression" dxfId="0" priority="1">
      <formula>B9&lt;&gt;""</formula>
    </cfRule>
  </conditionalFormatting>
  <hyperlinks>
    <hyperlink ref="G2" r:id="rId1" xr:uid="{01656652-0A93-4129-939C-6AE3C2AD82B8}"/>
  </hyperlinks>
  <pageMargins left="0.7" right="0.7" top="0.75" bottom="0.75" header="0.3" footer="0.3"/>
  <pageSetup paperSize="9" orientation="portrait" verticalDpi="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CD644D-4AE9-412C-BDD2-938068B132C7}">
          <x14:formula1>
            <xm:f>'Årlig licensavgift'!$K$3:$K$4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FD65-6207-477A-B205-0FECE95A9733}">
  <dimension ref="B2:K41"/>
  <sheetViews>
    <sheetView workbookViewId="0">
      <selection activeCell="D14" sqref="D14"/>
    </sheetView>
  </sheetViews>
  <sheetFormatPr defaultRowHeight="14.5" x14ac:dyDescent="0.35"/>
  <cols>
    <col min="2" max="2" width="25.1796875" bestFit="1" customWidth="1"/>
    <col min="3" max="3" width="26.81640625" bestFit="1" customWidth="1"/>
    <col min="7" max="7" width="31.08984375" bestFit="1" customWidth="1"/>
  </cols>
  <sheetData>
    <row r="2" spans="2:11" x14ac:dyDescent="0.35">
      <c r="B2" t="s">
        <v>4</v>
      </c>
      <c r="G2" t="s">
        <v>48</v>
      </c>
      <c r="K2" t="s">
        <v>49</v>
      </c>
    </row>
    <row r="3" spans="2:11" x14ac:dyDescent="0.35">
      <c r="B3" t="s">
        <v>5</v>
      </c>
      <c r="C3" t="s">
        <v>10</v>
      </c>
      <c r="D3" t="s">
        <v>11</v>
      </c>
      <c r="G3" t="s">
        <v>47</v>
      </c>
      <c r="H3" t="s">
        <v>46</v>
      </c>
      <c r="K3" t="s">
        <v>50</v>
      </c>
    </row>
    <row r="4" spans="2:11" x14ac:dyDescent="0.35">
      <c r="B4" t="s">
        <v>6</v>
      </c>
      <c r="C4">
        <v>900</v>
      </c>
      <c r="D4">
        <v>4464</v>
      </c>
      <c r="G4" t="s">
        <v>12</v>
      </c>
      <c r="H4" s="6">
        <v>0.3</v>
      </c>
      <c r="K4" t="s">
        <v>51</v>
      </c>
    </row>
    <row r="5" spans="2:11" x14ac:dyDescent="0.35">
      <c r="B5" t="s">
        <v>7</v>
      </c>
      <c r="C5">
        <v>1800</v>
      </c>
      <c r="G5" t="s">
        <v>13</v>
      </c>
      <c r="H5" s="6">
        <v>0.6</v>
      </c>
    </row>
    <row r="6" spans="2:11" x14ac:dyDescent="0.35">
      <c r="B6" t="s">
        <v>8</v>
      </c>
      <c r="C6">
        <v>2700</v>
      </c>
      <c r="G6" t="s">
        <v>14</v>
      </c>
      <c r="H6" s="6">
        <v>0.8</v>
      </c>
    </row>
    <row r="7" spans="2:11" x14ac:dyDescent="0.35">
      <c r="B7" t="s">
        <v>9</v>
      </c>
      <c r="C7">
        <v>3600</v>
      </c>
    </row>
    <row r="10" spans="2:11" x14ac:dyDescent="0.35">
      <c r="B10" t="s">
        <v>52</v>
      </c>
      <c r="C10" t="s">
        <v>55</v>
      </c>
      <c r="D10" t="s">
        <v>54</v>
      </c>
      <c r="G10" t="s">
        <v>53</v>
      </c>
    </row>
    <row r="11" spans="2:11" x14ac:dyDescent="0.35">
      <c r="C11" s="8"/>
      <c r="G11">
        <f>IF(Avgiftsberäkning!C7&lt;=5,6696,6696+(Avgiftsberäkning!C7-5)*669)</f>
        <v>6696</v>
      </c>
    </row>
    <row r="12" spans="2:11" x14ac:dyDescent="0.35">
      <c r="B12" t="s">
        <v>15</v>
      </c>
      <c r="C12">
        <f>IF(AND(Avgiftsberäkning!C9&lt;=2500, Avgiftsberäkning!C9&gt;0), $C$4, IF(AND(Avgiftsberäkning!C9&lt;=5000, Avgiftsberäkning!C9&gt;2500), $C$5, IF(AND(Avgiftsberäkning!C9&lt;=10000, Avgiftsberäkning!C9&gt;5000), $C$6, IF(Avgiftsberäkning!C9&gt;10000, $C$7))))</f>
        <v>900</v>
      </c>
      <c r="D12" s="12">
        <f>C12*Ansökningsår!$B$2</f>
        <v>10280.07</v>
      </c>
      <c r="G12">
        <f>IF(Avgiftsberäkning!C5="Ja",'Årlig licensavgift'!G11*0.5,'Årlig licensavgift'!G11)</f>
        <v>6696</v>
      </c>
    </row>
    <row r="13" spans="2:11" x14ac:dyDescent="0.35">
      <c r="B13" t="s">
        <v>16</v>
      </c>
      <c r="C13">
        <f>IF(AND(Avgiftsberäkning!C10&lt;=2500, Avgiftsberäkning!C10&gt;0), $C$4, IF(AND(Avgiftsberäkning!C10&lt;=5000, Avgiftsberäkning!C10&gt;2500), $C$5, IF(AND(Avgiftsberäkning!C10&lt;=10000, Avgiftsberäkning!C10&gt;5000), $C$6, IF(Avgiftsberäkning!C10&gt;10000, $C$7))))</f>
        <v>900</v>
      </c>
      <c r="D13" s="12">
        <f>C13*Ansökningsår!$B$2</f>
        <v>10280.07</v>
      </c>
    </row>
    <row r="14" spans="2:11" x14ac:dyDescent="0.35">
      <c r="B14" t="s">
        <v>17</v>
      </c>
      <c r="C14">
        <f>IF(AND(Avgiftsberäkning!C11&lt;=2500, Avgiftsberäkning!C11&gt;0), $C$4, IF(AND(Avgiftsberäkning!C11&lt;=5000, Avgiftsberäkning!C11&gt;2500), $C$5, IF(AND(Avgiftsberäkning!C11&lt;=10000, Avgiftsberäkning!C11&gt;5000), $C$6, IF(Avgiftsberäkning!C11&gt;10000, $C$7))))</f>
        <v>900</v>
      </c>
      <c r="D14" s="12">
        <f>C14*Ansökningsår!$B$2</f>
        <v>10280.07</v>
      </c>
    </row>
    <row r="15" spans="2:11" x14ac:dyDescent="0.35">
      <c r="B15" t="s">
        <v>18</v>
      </c>
      <c r="C15">
        <f>IF(AND(Avgiftsberäkning!C12&lt;=2500, Avgiftsberäkning!C12&gt;0), $C$4, IF(AND(Avgiftsberäkning!C12&lt;=5000, Avgiftsberäkning!C12&gt;2500), $C$5, IF(AND(Avgiftsberäkning!C12&lt;=10000, Avgiftsberäkning!C12&gt;5000), $C$6, IF(Avgiftsberäkning!C12&gt;10000, $C$7))))</f>
        <v>900</v>
      </c>
      <c r="D15" s="12">
        <f>C15*Ansökningsår!$B$2</f>
        <v>10280.07</v>
      </c>
    </row>
    <row r="16" spans="2:11" x14ac:dyDescent="0.35">
      <c r="B16" t="s">
        <v>19</v>
      </c>
      <c r="C16">
        <f>IF(AND(Avgiftsberäkning!C13&lt;=2500, Avgiftsberäkning!C13&gt;0), $C$4, IF(AND(Avgiftsberäkning!C13&lt;=5000, Avgiftsberäkning!C13&gt;2500), $C$5, IF(AND(Avgiftsberäkning!C13&lt;=10000, Avgiftsberäkning!C13&gt;5000), $C$6, IF(Avgiftsberäkning!C13&gt;10000, $C$7))))</f>
        <v>900</v>
      </c>
      <c r="D16" s="12">
        <f>C16*Ansökningsår!$B$2</f>
        <v>10280.07</v>
      </c>
    </row>
    <row r="17" spans="2:4" x14ac:dyDescent="0.35">
      <c r="B17" t="s">
        <v>20</v>
      </c>
      <c r="C17" t="b">
        <f>IF(AND(Avgiftsberäkning!C14&lt;=2500, Avgiftsberäkning!C14&gt;0), $C$4, IF(AND(Avgiftsberäkning!C14&lt;=5000, Avgiftsberäkning!C14&gt;2500), $C$5, IF(AND(Avgiftsberäkning!C14&lt;=10000, Avgiftsberäkning!C14&gt;5000), $C$6, IF(Avgiftsberäkning!C14&gt;10000, $C$7))))</f>
        <v>0</v>
      </c>
      <c r="D17">
        <f>C17*Ansökningsår!$B$2</f>
        <v>0</v>
      </c>
    </row>
    <row r="18" spans="2:4" x14ac:dyDescent="0.35">
      <c r="B18" t="s">
        <v>21</v>
      </c>
      <c r="C18" t="b">
        <f>IF(AND(Avgiftsberäkning!C15&lt;=2500, Avgiftsberäkning!C15&gt;0), $C$4, IF(AND(Avgiftsberäkning!C15&lt;=5000, Avgiftsberäkning!C15&gt;2500), $C$5, IF(AND(Avgiftsberäkning!C15&lt;=10000, Avgiftsberäkning!C15&gt;5000), $C$6, IF(Avgiftsberäkning!C15&gt;10000, $C$7))))</f>
        <v>0</v>
      </c>
      <c r="D18">
        <f>C18*Ansökningsår!$B$2</f>
        <v>0</v>
      </c>
    </row>
    <row r="19" spans="2:4" x14ac:dyDescent="0.35">
      <c r="B19" t="s">
        <v>22</v>
      </c>
      <c r="C19" t="b">
        <f>IF(AND(Avgiftsberäkning!C16&lt;=2500, Avgiftsberäkning!C16&gt;0), $C$4, IF(AND(Avgiftsberäkning!C16&lt;=5000, Avgiftsberäkning!C16&gt;2500), $C$5, IF(AND(Avgiftsberäkning!C16&lt;=10000, Avgiftsberäkning!C16&gt;5000), $C$6, IF(Avgiftsberäkning!C16&gt;10000, $C$7))))</f>
        <v>0</v>
      </c>
      <c r="D19">
        <f>C19*Ansökningsår!$B$2</f>
        <v>0</v>
      </c>
    </row>
    <row r="20" spans="2:4" x14ac:dyDescent="0.35">
      <c r="B20" t="s">
        <v>23</v>
      </c>
      <c r="C20" t="b">
        <f>IF(AND(Avgiftsberäkning!C17&lt;=2500, Avgiftsberäkning!C17&gt;0), $C$4, IF(AND(Avgiftsberäkning!C17&lt;=5000, Avgiftsberäkning!C17&gt;2500), $C$5, IF(AND(Avgiftsberäkning!C17&lt;=10000, Avgiftsberäkning!C17&gt;5000), $C$6, IF(Avgiftsberäkning!C17&gt;10000, $C$7))))</f>
        <v>0</v>
      </c>
      <c r="D20">
        <f>C20*Ansökningsår!$B$2</f>
        <v>0</v>
      </c>
    </row>
    <row r="21" spans="2:4" x14ac:dyDescent="0.35">
      <c r="B21" t="s">
        <v>24</v>
      </c>
      <c r="C21" t="b">
        <f>IF(AND(Avgiftsberäkning!C18&lt;=2500, Avgiftsberäkning!C18&gt;0), $C$4, IF(AND(Avgiftsberäkning!C18&lt;=5000, Avgiftsberäkning!C18&gt;2500), $C$5, IF(AND(Avgiftsberäkning!C18&lt;=10000, Avgiftsberäkning!C18&gt;5000), $C$6, IF(Avgiftsberäkning!C18&gt;10000, $C$7))))</f>
        <v>0</v>
      </c>
      <c r="D21">
        <f>C21*Ansökningsår!$B$2</f>
        <v>0</v>
      </c>
    </row>
    <row r="22" spans="2:4" x14ac:dyDescent="0.35">
      <c r="B22" t="s">
        <v>25</v>
      </c>
      <c r="C22" t="b">
        <f>IF(AND(Avgiftsberäkning!C19&lt;=2500, Avgiftsberäkning!C19&gt;0), $C$4, IF(AND(Avgiftsberäkning!C19&lt;=5000, Avgiftsberäkning!C19&gt;2500), $C$5, IF(AND(Avgiftsberäkning!C19&lt;=10000, Avgiftsberäkning!C19&gt;5000), $C$6, IF(Avgiftsberäkning!C19&gt;10000, $C$7))))</f>
        <v>0</v>
      </c>
      <c r="D22">
        <f>C22*Ansökningsår!$B$2</f>
        <v>0</v>
      </c>
    </row>
    <row r="23" spans="2:4" x14ac:dyDescent="0.35">
      <c r="B23" t="s">
        <v>26</v>
      </c>
      <c r="C23" t="b">
        <f>IF(AND(Avgiftsberäkning!C20&lt;=2500, Avgiftsberäkning!C20&gt;0), $C$4, IF(AND(Avgiftsberäkning!C20&lt;=5000, Avgiftsberäkning!C20&gt;2500), $C$5, IF(AND(Avgiftsberäkning!C20&lt;=10000, Avgiftsberäkning!C20&gt;5000), $C$6, IF(Avgiftsberäkning!C20&gt;10000, $C$7))))</f>
        <v>0</v>
      </c>
      <c r="D23">
        <f>C23*Ansökningsår!$B$2</f>
        <v>0</v>
      </c>
    </row>
    <row r="24" spans="2:4" x14ac:dyDescent="0.35">
      <c r="B24" t="s">
        <v>27</v>
      </c>
      <c r="C24" t="b">
        <f>IF(AND(Avgiftsberäkning!C21&lt;=2500, Avgiftsberäkning!C21&gt;0), $C$4, IF(AND(Avgiftsberäkning!C21&lt;=5000, Avgiftsberäkning!C21&gt;2500), $C$5, IF(AND(Avgiftsberäkning!C21&lt;=10000, Avgiftsberäkning!C21&gt;5000), $C$6, IF(Avgiftsberäkning!C21&gt;10000, $C$7))))</f>
        <v>0</v>
      </c>
      <c r="D24">
        <f>C24*Ansökningsår!$B$2</f>
        <v>0</v>
      </c>
    </row>
    <row r="25" spans="2:4" x14ac:dyDescent="0.35">
      <c r="B25" t="s">
        <v>28</v>
      </c>
      <c r="C25" t="b">
        <f>IF(AND(Avgiftsberäkning!C22&lt;=2500, Avgiftsberäkning!C22&gt;0), $C$4, IF(AND(Avgiftsberäkning!C22&lt;=5000, Avgiftsberäkning!C22&gt;2500), $C$5, IF(AND(Avgiftsberäkning!C22&lt;=10000, Avgiftsberäkning!C22&gt;5000), $C$6, IF(Avgiftsberäkning!C22&gt;10000, $C$7))))</f>
        <v>0</v>
      </c>
      <c r="D25">
        <f>C25*Ansökningsår!$B$2</f>
        <v>0</v>
      </c>
    </row>
    <row r="26" spans="2:4" x14ac:dyDescent="0.35">
      <c r="B26" t="s">
        <v>29</v>
      </c>
      <c r="C26" t="b">
        <f>IF(AND(Avgiftsberäkning!C23&lt;=2500, Avgiftsberäkning!C23&gt;0), $C$4, IF(AND(Avgiftsberäkning!C23&lt;=5000, Avgiftsberäkning!C23&gt;2500), $C$5, IF(AND(Avgiftsberäkning!C23&lt;=10000, Avgiftsberäkning!C23&gt;5000), $C$6, IF(Avgiftsberäkning!C23&gt;10000, $C$7))))</f>
        <v>0</v>
      </c>
      <c r="D26">
        <f>C26*Ansökningsår!$B$2</f>
        <v>0</v>
      </c>
    </row>
    <row r="27" spans="2:4" x14ac:dyDescent="0.35">
      <c r="B27" t="s">
        <v>30</v>
      </c>
      <c r="C27" t="b">
        <f>IF(AND(Avgiftsberäkning!C24&lt;=2500, Avgiftsberäkning!C24&gt;0), $C$4, IF(AND(Avgiftsberäkning!C24&lt;=5000, Avgiftsberäkning!C24&gt;2500), $C$5, IF(AND(Avgiftsberäkning!C24&lt;=10000, Avgiftsberäkning!C24&gt;5000), $C$6, IF(Avgiftsberäkning!C24&gt;10000, $C$7))))</f>
        <v>0</v>
      </c>
      <c r="D27">
        <f>C27*Ansökningsår!$B$2</f>
        <v>0</v>
      </c>
    </row>
    <row r="28" spans="2:4" x14ac:dyDescent="0.35">
      <c r="B28" t="s">
        <v>31</v>
      </c>
      <c r="C28" t="b">
        <f>IF(AND(Avgiftsberäkning!C25&lt;=2500, Avgiftsberäkning!C25&gt;0), $C$4, IF(AND(Avgiftsberäkning!C25&lt;=5000, Avgiftsberäkning!C25&gt;2500), $C$5, IF(AND(Avgiftsberäkning!C25&lt;=10000, Avgiftsberäkning!C25&gt;5000), $C$6, IF(Avgiftsberäkning!C25&gt;10000, $C$7))))</f>
        <v>0</v>
      </c>
      <c r="D28">
        <f>C28*Ansökningsår!$B$2</f>
        <v>0</v>
      </c>
    </row>
    <row r="29" spans="2:4" x14ac:dyDescent="0.35">
      <c r="B29" t="s">
        <v>32</v>
      </c>
      <c r="C29" t="b">
        <f>IF(AND(Avgiftsberäkning!C26&lt;=2500, Avgiftsberäkning!C26&gt;0), $C$4, IF(AND(Avgiftsberäkning!C26&lt;=5000, Avgiftsberäkning!C26&gt;2500), $C$5, IF(AND(Avgiftsberäkning!C26&lt;=10000, Avgiftsberäkning!C26&gt;5000), $C$6, IF(Avgiftsberäkning!C26&gt;10000, $C$7))))</f>
        <v>0</v>
      </c>
      <c r="D29">
        <f>C29*Ansökningsår!$B$2</f>
        <v>0</v>
      </c>
    </row>
    <row r="30" spans="2:4" x14ac:dyDescent="0.35">
      <c r="B30" t="s">
        <v>33</v>
      </c>
      <c r="C30" t="b">
        <f>IF(AND(Avgiftsberäkning!C27&lt;=2500, Avgiftsberäkning!C27&gt;0), $C$4, IF(AND(Avgiftsberäkning!C27&lt;=5000, Avgiftsberäkning!C27&gt;2500), $C$5, IF(AND(Avgiftsberäkning!C27&lt;=10000, Avgiftsberäkning!C27&gt;5000), $C$6, IF(Avgiftsberäkning!C27&gt;10000, $C$7))))</f>
        <v>0</v>
      </c>
      <c r="D30">
        <f>C30*Ansökningsår!$B$2</f>
        <v>0</v>
      </c>
    </row>
    <row r="31" spans="2:4" x14ac:dyDescent="0.35">
      <c r="B31" t="s">
        <v>34</v>
      </c>
      <c r="C31" t="b">
        <f>IF(AND(Avgiftsberäkning!C28&lt;=2500, Avgiftsberäkning!C28&gt;0), $C$4, IF(AND(Avgiftsberäkning!C28&lt;=5000, Avgiftsberäkning!C28&gt;2500), $C$5, IF(AND(Avgiftsberäkning!C28&lt;=10000, Avgiftsberäkning!C28&gt;5000), $C$6, IF(Avgiftsberäkning!C28&gt;10000, $C$7))))</f>
        <v>0</v>
      </c>
      <c r="D31">
        <f>C31*Ansökningsår!$B$2</f>
        <v>0</v>
      </c>
    </row>
    <row r="32" spans="2:4" x14ac:dyDescent="0.35">
      <c r="B32" t="s">
        <v>35</v>
      </c>
      <c r="C32" t="b">
        <f>IF(AND(Avgiftsberäkning!C29&lt;=2500, Avgiftsberäkning!C29&gt;0), $C$4, IF(AND(Avgiftsberäkning!C29&lt;=5000, Avgiftsberäkning!C29&gt;2500), $C$5, IF(AND(Avgiftsberäkning!C29&lt;=10000, Avgiftsberäkning!C29&gt;5000), $C$6, IF(Avgiftsberäkning!C29&gt;10000, $C$7))))</f>
        <v>0</v>
      </c>
      <c r="D32">
        <f>C32*Ansökningsår!$B$2</f>
        <v>0</v>
      </c>
    </row>
    <row r="33" spans="2:4" x14ac:dyDescent="0.35">
      <c r="B33" t="s">
        <v>36</v>
      </c>
      <c r="C33" t="b">
        <f>IF(AND(Avgiftsberäkning!C30&lt;=2500, Avgiftsberäkning!C30&gt;0), $C$4, IF(AND(Avgiftsberäkning!C30&lt;=5000, Avgiftsberäkning!C30&gt;2500), $C$5, IF(AND(Avgiftsberäkning!C30&lt;=10000, Avgiftsberäkning!C30&gt;5000), $C$6, IF(Avgiftsberäkning!C30&gt;10000, $C$7))))</f>
        <v>0</v>
      </c>
      <c r="D33">
        <f>C33*Ansökningsår!$B$2</f>
        <v>0</v>
      </c>
    </row>
    <row r="34" spans="2:4" x14ac:dyDescent="0.35">
      <c r="B34" t="s">
        <v>37</v>
      </c>
      <c r="C34" t="b">
        <f>IF(AND(Avgiftsberäkning!C31&lt;=2500, Avgiftsberäkning!C31&gt;0), $C$4, IF(AND(Avgiftsberäkning!C31&lt;=5000, Avgiftsberäkning!C31&gt;2500), $C$5, IF(AND(Avgiftsberäkning!C31&lt;=10000, Avgiftsberäkning!C31&gt;5000), $C$6, IF(Avgiftsberäkning!C31&gt;10000, $C$7))))</f>
        <v>0</v>
      </c>
      <c r="D34">
        <f>C34*Ansökningsår!$B$2</f>
        <v>0</v>
      </c>
    </row>
    <row r="35" spans="2:4" x14ac:dyDescent="0.35">
      <c r="B35" t="s">
        <v>38</v>
      </c>
      <c r="C35" t="b">
        <f>IF(AND(Avgiftsberäkning!C32&lt;=2500, Avgiftsberäkning!C32&gt;0), $C$4, IF(AND(Avgiftsberäkning!C32&lt;=5000, Avgiftsberäkning!C32&gt;2500), $C$5, IF(AND(Avgiftsberäkning!C32&lt;=10000, Avgiftsberäkning!C32&gt;5000), $C$6, IF(Avgiftsberäkning!C32&gt;10000, $C$7))))</f>
        <v>0</v>
      </c>
      <c r="D35">
        <f>C35*Ansökningsår!$B$2</f>
        <v>0</v>
      </c>
    </row>
    <row r="36" spans="2:4" x14ac:dyDescent="0.35">
      <c r="B36" t="s">
        <v>39</v>
      </c>
      <c r="C36" t="b">
        <f>IF(AND(Avgiftsberäkning!C33&lt;=2500, Avgiftsberäkning!C33&gt;0), $C$4, IF(AND(Avgiftsberäkning!C33&lt;=5000, Avgiftsberäkning!C33&gt;2500), $C$5, IF(AND(Avgiftsberäkning!C33&lt;=10000, Avgiftsberäkning!C33&gt;5000), $C$6, IF(Avgiftsberäkning!C33&gt;10000, $C$7))))</f>
        <v>0</v>
      </c>
      <c r="D36">
        <f>C36*Ansökningsår!$B$2</f>
        <v>0</v>
      </c>
    </row>
    <row r="37" spans="2:4" x14ac:dyDescent="0.35">
      <c r="B37" t="s">
        <v>40</v>
      </c>
      <c r="C37" t="b">
        <f>IF(AND(Avgiftsberäkning!C34&lt;=2500, Avgiftsberäkning!C34&gt;0), $C$4, IF(AND(Avgiftsberäkning!C34&lt;=5000, Avgiftsberäkning!C34&gt;2500), $C$5, IF(AND(Avgiftsberäkning!C34&lt;=10000, Avgiftsberäkning!C34&gt;5000), $C$6, IF(Avgiftsberäkning!C34&gt;10000, $C$7))))</f>
        <v>0</v>
      </c>
      <c r="D37">
        <f>C37*Ansökningsår!$B$2</f>
        <v>0</v>
      </c>
    </row>
    <row r="38" spans="2:4" x14ac:dyDescent="0.35">
      <c r="B38" t="s">
        <v>41</v>
      </c>
      <c r="C38" t="b">
        <f>IF(AND(Avgiftsberäkning!C35&lt;=2500, Avgiftsberäkning!C35&gt;0), $C$4, IF(AND(Avgiftsberäkning!C35&lt;=5000, Avgiftsberäkning!C35&gt;2500), $C$5, IF(AND(Avgiftsberäkning!C35&lt;=10000, Avgiftsberäkning!C35&gt;5000), $C$6, IF(Avgiftsberäkning!C35&gt;10000, $C$7))))</f>
        <v>0</v>
      </c>
      <c r="D38">
        <f>C38*Ansökningsår!$B$2</f>
        <v>0</v>
      </c>
    </row>
    <row r="39" spans="2:4" x14ac:dyDescent="0.35">
      <c r="B39" t="s">
        <v>42</v>
      </c>
      <c r="C39" t="b">
        <f>IF(AND(Avgiftsberäkning!C36&lt;=2500, Avgiftsberäkning!C36&gt;0), $C$4, IF(AND(Avgiftsberäkning!C36&lt;=5000, Avgiftsberäkning!C36&gt;2500), $C$5, IF(AND(Avgiftsberäkning!C36&lt;=10000, Avgiftsberäkning!C36&gt;5000), $C$6, IF(Avgiftsberäkning!C36&gt;10000, $C$7))))</f>
        <v>0</v>
      </c>
      <c r="D39">
        <f>C39*Ansökningsår!$B$2</f>
        <v>0</v>
      </c>
    </row>
    <row r="40" spans="2:4" x14ac:dyDescent="0.35">
      <c r="B40" t="s">
        <v>43</v>
      </c>
      <c r="C40" t="b">
        <f>IF(AND(Avgiftsberäkning!C37&lt;=2500, Avgiftsberäkning!C37&gt;0), $C$4, IF(AND(Avgiftsberäkning!C37&lt;=5000, Avgiftsberäkning!C37&gt;2500), $C$5, IF(AND(Avgiftsberäkning!C37&lt;=10000, Avgiftsberäkning!C37&gt;5000), $C$6, IF(Avgiftsberäkning!C37&gt;10000, $C$7))))</f>
        <v>0</v>
      </c>
      <c r="D40">
        <f>C40*Ansökningsår!$B$2</f>
        <v>0</v>
      </c>
    </row>
    <row r="41" spans="2:4" x14ac:dyDescent="0.35">
      <c r="B41" t="s">
        <v>44</v>
      </c>
      <c r="C41" t="b">
        <f>IF(AND(Avgiftsberäkning!C38&lt;=2500, Avgiftsberäkning!C38&gt;0), $C$4, IF(AND(Avgiftsberäkning!C38&lt;=5000, Avgiftsberäkning!C38&gt;2500), $C$5, IF(AND(Avgiftsberäkning!C38&lt;=10000, Avgiftsberäkning!C38&gt;5000), $C$6, IF(Avgiftsberäkning!C38&gt;10000, $C$7))))</f>
        <v>0</v>
      </c>
      <c r="D41">
        <f>C41*Ansökningsår!$B$2</f>
        <v>0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37C2-6F8D-4E5B-B668-579B51AEF91B}">
  <dimension ref="A1:B4"/>
  <sheetViews>
    <sheetView workbookViewId="0">
      <selection activeCell="B2" sqref="B2"/>
    </sheetView>
  </sheetViews>
  <sheetFormatPr defaultRowHeight="14.5" x14ac:dyDescent="0.35"/>
  <cols>
    <col min="1" max="1" width="17.7265625" style="3" customWidth="1"/>
    <col min="2" max="2" width="9.1796875" style="5"/>
  </cols>
  <sheetData>
    <row r="1" spans="1:2" x14ac:dyDescent="0.35">
      <c r="A1" s="2" t="s">
        <v>0</v>
      </c>
      <c r="B1" s="4" t="s">
        <v>1</v>
      </c>
    </row>
    <row r="2" spans="1:2" x14ac:dyDescent="0.35">
      <c r="A2" s="3">
        <v>2025</v>
      </c>
      <c r="B2" s="5">
        <v>11.4223</v>
      </c>
    </row>
    <row r="3" spans="1:2" x14ac:dyDescent="0.35">
      <c r="A3" s="3">
        <v>2026</v>
      </c>
    </row>
    <row r="4" spans="1:2" x14ac:dyDescent="0.35">
      <c r="A4" s="3">
        <v>2027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122E503A90DC4289510D003F214F03" ma:contentTypeVersion="6" ma:contentTypeDescription="Skapa ett nytt dokument." ma:contentTypeScope="" ma:versionID="362d17649bc748d6cc763c7ba56290a0">
  <xsd:schema xmlns:xsd="http://www.w3.org/2001/XMLSchema" xmlns:xs="http://www.w3.org/2001/XMLSchema" xmlns:p="http://schemas.microsoft.com/office/2006/metadata/properties" xmlns:ns2="365d5a78-8493-4cba-b02e-d85173e803d2" xmlns:ns3="c7c75cf5-74be-4ac0-8874-1a8450198992" targetNamespace="http://schemas.microsoft.com/office/2006/metadata/properties" ma:root="true" ma:fieldsID="c613472019bfa4a74853b1e71fba6ef8" ns2:_="" ns3:_="">
    <xsd:import namespace="365d5a78-8493-4cba-b02e-d85173e803d2"/>
    <xsd:import namespace="c7c75cf5-74be-4ac0-8874-1a8450198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5a78-8493-4cba-b02e-d85173e80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75cf5-74be-4ac0-8874-1a84501989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5EDF6-3607-4C22-96B1-28E70458C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d5a78-8493-4cba-b02e-d85173e803d2"/>
    <ds:schemaRef ds:uri="c7c75cf5-74be-4ac0-8874-1a8450198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9CCE2-EC00-4B4B-8944-FB906B9D1550}">
  <ds:schemaRefs>
    <ds:schemaRef ds:uri="c7c75cf5-74be-4ac0-8874-1a8450198992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365d5a78-8493-4cba-b02e-d85173e803d2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2DA7E98-BBA8-4D5D-8F0B-D72345F3E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Avgiftsberäkning</vt:lpstr>
      <vt:lpstr>Årlig licensavgift</vt:lpstr>
      <vt:lpstr>Ansökningsår</vt:lpstr>
      <vt:lpstr>Ansökningsår</vt:lpstr>
    </vt:vector>
  </TitlesOfParts>
  <Manager/>
  <Company>Miljömärkning Sverige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Pramner (Svanen)</dc:creator>
  <cp:keywords/>
  <dc:description/>
  <cp:lastModifiedBy>Benjamin Blomqvist (Svanen)</cp:lastModifiedBy>
  <cp:revision/>
  <dcterms:created xsi:type="dcterms:W3CDTF">2017-06-08T12:46:23Z</dcterms:created>
  <dcterms:modified xsi:type="dcterms:W3CDTF">2025-05-08T07:03:04Z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0x010100AF122E503A90DC4289510D003F214F03</vt:lpwstr>
  </property>
  <property fmtid="{D5CDD505-2E9C-101B-9397-08002B2CF9AE}" pid="3" name="Product Group">
    <vt:lpwstr>140;#Small houses, apartment buildings and buildings for schools and pre-schools (089)|ece1914f-95b6-48c1-836d-785bc7a7e8c9</vt:lpwstr>
  </property>
  <property fmtid="{D5CDD505-2E9C-101B-9397-08002B2CF9AE}" pid="4" name="Year">
    <vt:lpwstr/>
  </property>
  <property fmtid="{D5CDD505-2E9C-101B-9397-08002B2CF9AE}" pid="5" name="MediaServiceImageTags">
    <vt:lpwstr/>
  </property>
</Properties>
</file>