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Svanen\090 Kosmetik\"/>
    </mc:Choice>
  </mc:AlternateContent>
  <bookViews>
    <workbookView xWindow="-120" yWindow="-120" windowWidth="25440" windowHeight="15390" tabRatio="681"/>
  </bookViews>
  <sheets>
    <sheet name="How to use the sheets" sheetId="1" r:id="rId1"/>
    <sheet name="Formula" sheetId="2" r:id="rId2"/>
    <sheet name="CDV &amp; Degradability 2007" sheetId="3" r:id="rId3"/>
    <sheet name="CDV &amp; Degradability 2014" sheetId="8" r:id="rId4"/>
    <sheet name="CDV &amp; Degradability 2016" sheetId="7" r:id="rId5"/>
    <sheet name="DID-list 2007" sheetId="5" r:id="rId6"/>
    <sheet name="DID-list 2014" sheetId="9" r:id="rId7"/>
    <sheet name="DID-list 2016" sheetId="6" r:id="rId8"/>
  </sheets>
  <definedNames>
    <definedName name="Invalid">"Invalid DID no"</definedName>
    <definedName name="mf_glas" localSheetId="3">#REF!</definedName>
    <definedName name="mf_glas" localSheetId="6">#REF!</definedName>
    <definedName name="mf_glas">#REF!</definedName>
    <definedName name="NonDID">"See text box below for chemicals not on the DID-list"</definedName>
    <definedName name="_xlnm.Print_Titles" localSheetId="6">'DID-list 2014'!$3:$4</definedName>
    <definedName name="_xlnm.Print_Titles" localSheetId="7">'DID-list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 i="7" l="1"/>
  <c r="G3" i="3"/>
  <c r="G3" i="8"/>
  <c r="H6" i="7"/>
  <c r="I6" i="7" s="1"/>
  <c r="C7" i="7"/>
  <c r="C8" i="7"/>
  <c r="B8" i="7" s="1"/>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36" i="7"/>
  <c r="B36" i="7" s="1"/>
  <c r="C6" i="7"/>
  <c r="B6" i="7" s="1"/>
  <c r="C7" i="8"/>
  <c r="C8" i="8"/>
  <c r="B8" i="8" s="1"/>
  <c r="C9" i="8"/>
  <c r="B9" i="8" s="1"/>
  <c r="C10" i="8"/>
  <c r="B10" i="8" s="1"/>
  <c r="C11" i="8"/>
  <c r="B11" i="8" s="1"/>
  <c r="C12" i="8"/>
  <c r="B12" i="8" s="1"/>
  <c r="C13" i="8"/>
  <c r="B13" i="8" s="1"/>
  <c r="C14" i="8"/>
  <c r="B14" i="8" s="1"/>
  <c r="C15" i="8"/>
  <c r="B15" i="8" s="1"/>
  <c r="C16" i="8"/>
  <c r="B16" i="8" s="1"/>
  <c r="C17" i="8"/>
  <c r="B17" i="8" s="1"/>
  <c r="C18" i="8"/>
  <c r="B18" i="8" s="1"/>
  <c r="C19" i="8"/>
  <c r="B19" i="8" s="1"/>
  <c r="C20" i="8"/>
  <c r="B20" i="8" s="1"/>
  <c r="C21" i="8"/>
  <c r="B21" i="8" s="1"/>
  <c r="C22" i="8"/>
  <c r="B22" i="8" s="1"/>
  <c r="C23" i="8"/>
  <c r="B23" i="8" s="1"/>
  <c r="C24" i="8"/>
  <c r="B24" i="8" s="1"/>
  <c r="C25" i="8"/>
  <c r="B25" i="8" s="1"/>
  <c r="C26" i="8"/>
  <c r="B26" i="8" s="1"/>
  <c r="C27" i="8"/>
  <c r="B27" i="8" s="1"/>
  <c r="C28" i="8"/>
  <c r="B28" i="8" s="1"/>
  <c r="C29" i="8"/>
  <c r="B29" i="8" s="1"/>
  <c r="C30" i="8"/>
  <c r="B30" i="8" s="1"/>
  <c r="C31" i="8"/>
  <c r="B31" i="8" s="1"/>
  <c r="C32" i="8"/>
  <c r="B32" i="8" s="1"/>
  <c r="C33" i="8"/>
  <c r="B33" i="8" s="1"/>
  <c r="C34" i="8"/>
  <c r="B34" i="8" s="1"/>
  <c r="C35" i="8"/>
  <c r="B35" i="8" s="1"/>
  <c r="C36" i="8"/>
  <c r="B36" i="8" s="1"/>
  <c r="C6" i="8"/>
  <c r="B6" i="8" s="1"/>
  <c r="C7" i="3"/>
  <c r="C8" i="3"/>
  <c r="B8" i="3" s="1"/>
  <c r="C9" i="3"/>
  <c r="B9" i="3" s="1"/>
  <c r="C10" i="3"/>
  <c r="B10" i="3" s="1"/>
  <c r="C11" i="3"/>
  <c r="B11" i="3" s="1"/>
  <c r="C12" i="3"/>
  <c r="B12" i="3" s="1"/>
  <c r="C13" i="3"/>
  <c r="B13" i="3" s="1"/>
  <c r="C14" i="3"/>
  <c r="B14" i="3" s="1"/>
  <c r="C15" i="3"/>
  <c r="B15" i="3" s="1"/>
  <c r="C16" i="3"/>
  <c r="B16" i="3" s="1"/>
  <c r="C17" i="3"/>
  <c r="B17" i="3" s="1"/>
  <c r="C18" i="3"/>
  <c r="B18" i="3" s="1"/>
  <c r="C19" i="3"/>
  <c r="B19" i="3" s="1"/>
  <c r="C20" i="3"/>
  <c r="B20" i="3" s="1"/>
  <c r="C21" i="3"/>
  <c r="B21" i="3" s="1"/>
  <c r="C22" i="3"/>
  <c r="B22" i="3" s="1"/>
  <c r="C23" i="3"/>
  <c r="B23" i="3" s="1"/>
  <c r="C24" i="3"/>
  <c r="B24" i="3" s="1"/>
  <c r="C25" i="3"/>
  <c r="B25" i="3" s="1"/>
  <c r="C26" i="3"/>
  <c r="B26" i="3" s="1"/>
  <c r="C27" i="3"/>
  <c r="B27" i="3" s="1"/>
  <c r="C28" i="3"/>
  <c r="B28" i="3" s="1"/>
  <c r="C29" i="3"/>
  <c r="B29" i="3" s="1"/>
  <c r="C30" i="3"/>
  <c r="B30" i="3" s="1"/>
  <c r="C31" i="3"/>
  <c r="B31" i="3" s="1"/>
  <c r="C32" i="3"/>
  <c r="B32" i="3" s="1"/>
  <c r="C33" i="3"/>
  <c r="B33" i="3" s="1"/>
  <c r="C34" i="3"/>
  <c r="B34" i="3" s="1"/>
  <c r="C35" i="3"/>
  <c r="B35" i="3" s="1"/>
  <c r="C36" i="3"/>
  <c r="B36" i="3" s="1"/>
  <c r="C6" i="3"/>
  <c r="B6" i="3" s="1"/>
  <c r="D4" i="7"/>
  <c r="D4" i="8"/>
  <c r="D4" i="3"/>
  <c r="A11" i="8" l="1"/>
  <c r="A12" i="8"/>
  <c r="A13" i="8"/>
  <c r="A14" i="8"/>
  <c r="A15" i="8"/>
  <c r="A16" i="8"/>
  <c r="A17" i="8"/>
  <c r="A18" i="8"/>
  <c r="A19" i="8"/>
  <c r="A20" i="8"/>
  <c r="A21" i="8"/>
  <c r="A22" i="8"/>
  <c r="A23" i="8"/>
  <c r="A24" i="8"/>
  <c r="A25" i="8"/>
  <c r="A26" i="8"/>
  <c r="A27" i="8"/>
  <c r="A28" i="8"/>
  <c r="A29" i="8"/>
  <c r="A30" i="8"/>
  <c r="A31" i="8"/>
  <c r="A32" i="8"/>
  <c r="A33" i="8"/>
  <c r="A34" i="8"/>
  <c r="A35" i="8"/>
  <c r="A36" i="8"/>
  <c r="A6" i="8"/>
  <c r="A7" i="8"/>
  <c r="A8" i="8"/>
  <c r="A9" i="8"/>
  <c r="A10" i="8"/>
  <c r="A11" i="3"/>
  <c r="A12" i="3"/>
  <c r="A13" i="3"/>
  <c r="A14" i="3"/>
  <c r="A15" i="3"/>
  <c r="A16" i="3"/>
  <c r="A17" i="3"/>
  <c r="A18" i="3"/>
  <c r="A19" i="3"/>
  <c r="A20" i="3"/>
  <c r="A21" i="3"/>
  <c r="A22" i="3"/>
  <c r="A23" i="3"/>
  <c r="A24" i="3"/>
  <c r="A25" i="3"/>
  <c r="A26" i="3"/>
  <c r="A27" i="3"/>
  <c r="A28" i="3"/>
  <c r="A29" i="3"/>
  <c r="A30" i="3"/>
  <c r="A31" i="3"/>
  <c r="A32" i="3"/>
  <c r="A33" i="3"/>
  <c r="A34" i="3"/>
  <c r="A35" i="3"/>
  <c r="A36" i="3"/>
  <c r="A6" i="3"/>
  <c r="A7" i="3"/>
  <c r="A8" i="3"/>
  <c r="A9" i="3"/>
  <c r="A10" i="3"/>
  <c r="E250" i="9"/>
  <c r="H250" i="9" s="1"/>
  <c r="E249" i="9"/>
  <c r="E248" i="9"/>
  <c r="E247" i="9"/>
  <c r="E246" i="9"/>
  <c r="E245" i="9"/>
  <c r="H244" i="9"/>
  <c r="E244" i="9"/>
  <c r="H243" i="9"/>
  <c r="E243" i="9"/>
  <c r="H242" i="9"/>
  <c r="E242" i="9"/>
  <c r="E241" i="9"/>
  <c r="H241" i="9" s="1"/>
  <c r="E240" i="9"/>
  <c r="H240" i="9" s="1"/>
  <c r="E239" i="9"/>
  <c r="H239" i="9" s="1"/>
  <c r="E238" i="9"/>
  <c r="H238" i="9" s="1"/>
  <c r="E237" i="9"/>
  <c r="H237" i="9" s="1"/>
  <c r="H236" i="9"/>
  <c r="E236" i="9"/>
  <c r="H235" i="9"/>
  <c r="E235" i="9"/>
  <c r="H234" i="9"/>
  <c r="E234" i="9"/>
  <c r="H233" i="9"/>
  <c r="E233" i="9"/>
  <c r="H232" i="9"/>
  <c r="E232" i="9"/>
  <c r="E231" i="9"/>
  <c r="H231" i="9" s="1"/>
  <c r="H230" i="9"/>
  <c r="E230" i="9"/>
  <c r="E229" i="9"/>
  <c r="H229" i="9" s="1"/>
  <c r="E228" i="9"/>
  <c r="H228" i="9" s="1"/>
  <c r="H227" i="9"/>
  <c r="E227" i="9"/>
  <c r="E226" i="9"/>
  <c r="H226" i="9" s="1"/>
  <c r="E225" i="9"/>
  <c r="H225" i="9" s="1"/>
  <c r="E224" i="9"/>
  <c r="H224" i="9" s="1"/>
  <c r="E223" i="9"/>
  <c r="H223" i="9" s="1"/>
  <c r="E222" i="9"/>
  <c r="H222" i="9" s="1"/>
  <c r="E221" i="9"/>
  <c r="H221" i="9" s="1"/>
  <c r="H220" i="9"/>
  <c r="E220" i="9"/>
  <c r="H219" i="9"/>
  <c r="E219" i="9"/>
  <c r="E218" i="9"/>
  <c r="H218" i="9" s="1"/>
  <c r="E217" i="9"/>
  <c r="H217" i="9" s="1"/>
  <c r="E216" i="9"/>
  <c r="H216" i="9" s="1"/>
  <c r="H215" i="9"/>
  <c r="E215" i="9"/>
  <c r="E214" i="9"/>
  <c r="H214" i="9" s="1"/>
  <c r="E213" i="9"/>
  <c r="H213" i="9" s="1"/>
  <c r="E212" i="9"/>
  <c r="H212" i="9" s="1"/>
  <c r="H211" i="9"/>
  <c r="E211" i="9"/>
  <c r="E209" i="9"/>
  <c r="H209" i="9" s="1"/>
  <c r="E208" i="9"/>
  <c r="H208" i="9" s="1"/>
  <c r="E207" i="9"/>
  <c r="H207" i="9" s="1"/>
  <c r="E203" i="9"/>
  <c r="H203" i="9" s="1"/>
  <c r="E202" i="9"/>
  <c r="H202" i="9" s="1"/>
  <c r="E201" i="9"/>
  <c r="H201" i="9" s="1"/>
  <c r="E200" i="9"/>
  <c r="H200" i="9" s="1"/>
  <c r="E198" i="9"/>
  <c r="H198" i="9" s="1"/>
  <c r="E197" i="9"/>
  <c r="H197" i="9" s="1"/>
  <c r="E196" i="9"/>
  <c r="H196" i="9" s="1"/>
  <c r="E195" i="9"/>
  <c r="H195" i="9" s="1"/>
  <c r="E194" i="9"/>
  <c r="H192" i="9"/>
  <c r="E192" i="9"/>
  <c r="H190" i="9"/>
  <c r="E190" i="9"/>
  <c r="H189" i="9"/>
  <c r="E189" i="9"/>
  <c r="H188" i="9"/>
  <c r="E188" i="9"/>
  <c r="E187" i="9"/>
  <c r="H187" i="9" s="1"/>
  <c r="H186" i="9"/>
  <c r="E186" i="9"/>
  <c r="E185" i="9"/>
  <c r="H185" i="9" s="1"/>
  <c r="E184" i="9"/>
  <c r="H184" i="9" s="1"/>
  <c r="E183" i="9"/>
  <c r="E182" i="9"/>
  <c r="H182" i="9" s="1"/>
  <c r="H181" i="9"/>
  <c r="E180" i="9"/>
  <c r="H180" i="9" s="1"/>
  <c r="E179" i="9"/>
  <c r="H179" i="9" s="1"/>
  <c r="H178" i="9"/>
  <c r="E178" i="9"/>
  <c r="E177" i="9"/>
  <c r="H177" i="9" s="1"/>
  <c r="H176" i="9"/>
  <c r="E176" i="9"/>
  <c r="E175" i="9"/>
  <c r="H175" i="9" s="1"/>
  <c r="E174" i="9"/>
  <c r="H174" i="9" s="1"/>
  <c r="H173" i="9"/>
  <c r="E173" i="9"/>
  <c r="E172" i="9"/>
  <c r="H172" i="9" s="1"/>
  <c r="E171" i="9"/>
  <c r="H171" i="9" s="1"/>
  <c r="H170" i="9"/>
  <c r="E170" i="9"/>
  <c r="H169" i="9"/>
  <c r="E169" i="9"/>
  <c r="E168" i="9"/>
  <c r="H168" i="9" s="1"/>
  <c r="E167" i="9"/>
  <c r="H167" i="9" s="1"/>
  <c r="H166" i="9"/>
  <c r="E166" i="9"/>
  <c r="E164" i="9"/>
  <c r="H164" i="9" s="1"/>
  <c r="E163" i="9"/>
  <c r="H162" i="9"/>
  <c r="E162" i="9"/>
  <c r="H161" i="9"/>
  <c r="E161" i="9"/>
  <c r="E160" i="9"/>
  <c r="H160" i="9" s="1"/>
  <c r="E159" i="9"/>
  <c r="H159" i="9" s="1"/>
  <c r="E158" i="9"/>
  <c r="H158" i="9" s="1"/>
  <c r="E157" i="9"/>
  <c r="H157" i="9" s="1"/>
  <c r="E156" i="9"/>
  <c r="H156" i="9" s="1"/>
  <c r="E153" i="9"/>
  <c r="H153" i="9" s="1"/>
  <c r="E152" i="9"/>
  <c r="H152" i="9" s="1"/>
  <c r="E151" i="9"/>
  <c r="H151" i="9" s="1"/>
  <c r="E150" i="9"/>
  <c r="H150" i="9" s="1"/>
  <c r="H149" i="9"/>
  <c r="E149" i="9"/>
  <c r="H147" i="9"/>
  <c r="E147" i="9"/>
  <c r="H146" i="9"/>
  <c r="E146" i="9"/>
  <c r="H145" i="9"/>
  <c r="E145" i="9"/>
  <c r="H144" i="9"/>
  <c r="E144" i="9"/>
  <c r="H143" i="9"/>
  <c r="E143" i="9"/>
  <c r="H142" i="9"/>
  <c r="E142" i="9"/>
  <c r="H141" i="9"/>
  <c r="E141" i="9"/>
  <c r="H140" i="9"/>
  <c r="E140" i="9"/>
  <c r="E139" i="9"/>
  <c r="H139" i="9" s="1"/>
  <c r="E136" i="9"/>
  <c r="H136" i="9" s="1"/>
  <c r="E133" i="9"/>
  <c r="H132" i="9"/>
  <c r="E132" i="9"/>
  <c r="E131" i="9"/>
  <c r="H129" i="9"/>
  <c r="E129" i="9"/>
  <c r="E127" i="9"/>
  <c r="H127" i="9" s="1"/>
  <c r="E124" i="9"/>
  <c r="H124" i="9" s="1"/>
  <c r="E123" i="9"/>
  <c r="H123" i="9" s="1"/>
  <c r="H122" i="9"/>
  <c r="E122" i="9"/>
  <c r="H121" i="9"/>
  <c r="E121" i="9"/>
  <c r="H120" i="9"/>
  <c r="E120" i="9"/>
  <c r="E118" i="9"/>
  <c r="H118" i="9" s="1"/>
  <c r="E117" i="9"/>
  <c r="H117" i="9" s="1"/>
  <c r="H115" i="9"/>
  <c r="E115" i="9"/>
  <c r="E114" i="9"/>
  <c r="H114" i="9" s="1"/>
  <c r="E112" i="9"/>
  <c r="H109" i="9"/>
  <c r="H108" i="9"/>
  <c r="E108" i="9"/>
  <c r="H107" i="9"/>
  <c r="E107" i="9"/>
  <c r="H106" i="9"/>
  <c r="E106" i="9"/>
  <c r="C103" i="9"/>
  <c r="E103" i="9" s="1"/>
  <c r="H103" i="9" s="1"/>
  <c r="H102" i="9"/>
  <c r="E102" i="9"/>
  <c r="H101" i="9"/>
  <c r="E101" i="9"/>
  <c r="E100" i="9"/>
  <c r="H100" i="9" s="1"/>
  <c r="E99" i="9"/>
  <c r="H99" i="9" s="1"/>
  <c r="H98" i="9"/>
  <c r="E98" i="9"/>
  <c r="H97" i="9"/>
  <c r="E97" i="9"/>
  <c r="H94" i="9"/>
  <c r="E94" i="9"/>
  <c r="H93" i="9"/>
  <c r="E93" i="9"/>
  <c r="H92" i="9"/>
  <c r="E92" i="9"/>
  <c r="E91" i="9"/>
  <c r="H90" i="9"/>
  <c r="E90" i="9"/>
  <c r="E89" i="9"/>
  <c r="H89" i="9" s="1"/>
  <c r="E88" i="9"/>
  <c r="H88" i="9" s="1"/>
  <c r="H87" i="9"/>
  <c r="C87" i="9"/>
  <c r="E87" i="9" s="1"/>
  <c r="E86" i="9"/>
  <c r="H86" i="9" s="1"/>
  <c r="C85" i="9"/>
  <c r="E85" i="9" s="1"/>
  <c r="H85" i="9" s="1"/>
  <c r="H84" i="9"/>
  <c r="C84" i="9"/>
  <c r="E84" i="9" s="1"/>
  <c r="H83" i="9"/>
  <c r="E83" i="9"/>
  <c r="E82" i="9"/>
  <c r="H82" i="9" s="1"/>
  <c r="E81" i="9"/>
  <c r="H81" i="9" s="1"/>
  <c r="H80" i="9"/>
  <c r="E80" i="9"/>
  <c r="E79" i="9"/>
  <c r="H79" i="9" s="1"/>
  <c r="H78" i="9"/>
  <c r="E78" i="9"/>
  <c r="H77" i="9"/>
  <c r="H76" i="9"/>
  <c r="E76" i="9"/>
  <c r="H75" i="9"/>
  <c r="E75" i="9"/>
  <c r="H74" i="9"/>
  <c r="E74" i="9"/>
  <c r="E73" i="9"/>
  <c r="H73" i="9" s="1"/>
  <c r="E72" i="9"/>
  <c r="H72" i="9" s="1"/>
  <c r="H71" i="9"/>
  <c r="E71" i="9"/>
  <c r="H70" i="9"/>
  <c r="E70" i="9"/>
  <c r="E69" i="9"/>
  <c r="H69" i="9" s="1"/>
  <c r="H68" i="9"/>
  <c r="E68" i="9"/>
  <c r="H67" i="9"/>
  <c r="E67" i="9"/>
  <c r="H66" i="9"/>
  <c r="E66" i="9"/>
  <c r="H65" i="9"/>
  <c r="H64" i="9"/>
  <c r="E64" i="9"/>
  <c r="H63" i="9"/>
  <c r="E63" i="9"/>
  <c r="H62" i="9"/>
  <c r="E62" i="9"/>
  <c r="H61" i="9"/>
  <c r="E61" i="9"/>
  <c r="H60" i="9"/>
  <c r="E60" i="9"/>
  <c r="H59" i="9"/>
  <c r="E59" i="9"/>
  <c r="H58" i="9"/>
  <c r="E58" i="9"/>
  <c r="H57" i="9"/>
  <c r="E57" i="9"/>
  <c r="H56" i="9"/>
  <c r="H55" i="9"/>
  <c r="E55" i="9"/>
  <c r="H54" i="9"/>
  <c r="E54" i="9"/>
  <c r="H53" i="9"/>
  <c r="E53" i="9"/>
  <c r="H52" i="9"/>
  <c r="E52" i="9"/>
  <c r="H51" i="9"/>
  <c r="E51" i="9"/>
  <c r="H50" i="9"/>
  <c r="E50" i="9"/>
  <c r="H49" i="9"/>
  <c r="E49" i="9"/>
  <c r="E48" i="9"/>
  <c r="H48" i="9" s="1"/>
  <c r="H47" i="9"/>
  <c r="E47" i="9"/>
  <c r="E46" i="9"/>
  <c r="H46" i="9" s="1"/>
  <c r="E45" i="9"/>
  <c r="H45" i="9" s="1"/>
  <c r="E44" i="9"/>
  <c r="H44" i="9" s="1"/>
  <c r="H43" i="9"/>
  <c r="H42" i="9"/>
  <c r="E42" i="9"/>
  <c r="H41" i="9"/>
  <c r="E41" i="9"/>
  <c r="H38" i="9"/>
  <c r="E38" i="9"/>
  <c r="E37" i="9"/>
  <c r="H37" i="9" s="1"/>
  <c r="H36" i="9"/>
  <c r="E36" i="9"/>
  <c r="E35" i="9"/>
  <c r="H35" i="9" s="1"/>
  <c r="H34" i="9"/>
  <c r="E34" i="9"/>
  <c r="E33" i="9"/>
  <c r="H33" i="9" s="1"/>
  <c r="E32" i="9"/>
  <c r="H32" i="9" s="1"/>
  <c r="H31" i="9"/>
  <c r="E31" i="9"/>
  <c r="E30" i="9"/>
  <c r="H30" i="9" s="1"/>
  <c r="E29" i="9"/>
  <c r="H29" i="9" s="1"/>
  <c r="H28" i="9"/>
  <c r="E28" i="9"/>
  <c r="H27" i="9"/>
  <c r="E27" i="9"/>
  <c r="E26" i="9"/>
  <c r="H26" i="9" s="1"/>
  <c r="E25" i="9"/>
  <c r="H25" i="9" s="1"/>
  <c r="E24" i="9"/>
  <c r="H24" i="9" s="1"/>
  <c r="E23" i="9"/>
  <c r="E22" i="9"/>
  <c r="H22" i="9" s="1"/>
  <c r="E21" i="9"/>
  <c r="H21" i="9" s="1"/>
  <c r="E20" i="9"/>
  <c r="H20" i="9" s="1"/>
  <c r="E19" i="9"/>
  <c r="H19" i="9" s="1"/>
  <c r="E18" i="9"/>
  <c r="H18" i="9" s="1"/>
  <c r="E17" i="9"/>
  <c r="H17" i="9" s="1"/>
  <c r="E16" i="9"/>
  <c r="H16" i="9" s="1"/>
  <c r="H15" i="9"/>
  <c r="E15" i="9"/>
  <c r="H14" i="9"/>
  <c r="E14" i="9"/>
  <c r="H13" i="9"/>
  <c r="E13" i="9"/>
  <c r="H12" i="9"/>
  <c r="E12" i="9"/>
  <c r="H11" i="9"/>
  <c r="E11" i="9"/>
  <c r="H10" i="9"/>
  <c r="E10" i="9"/>
  <c r="H9" i="9"/>
  <c r="E9" i="9"/>
  <c r="H8" i="9"/>
  <c r="E8" i="9"/>
  <c r="H7" i="9"/>
  <c r="E7" i="9"/>
  <c r="B7" i="8" l="1"/>
  <c r="B7" i="3"/>
  <c r="F26" i="8"/>
  <c r="E26" i="8"/>
  <c r="G26" i="8"/>
  <c r="F14" i="8"/>
  <c r="E14" i="8"/>
  <c r="G14" i="8"/>
  <c r="F10" i="8"/>
  <c r="E10" i="8"/>
  <c r="G10" i="8"/>
  <c r="E33" i="8"/>
  <c r="G33" i="8"/>
  <c r="F33" i="8"/>
  <c r="E29" i="8"/>
  <c r="G29" i="8"/>
  <c r="F29" i="8"/>
  <c r="E25" i="8"/>
  <c r="G25" i="8"/>
  <c r="F25" i="8"/>
  <c r="E21" i="8"/>
  <c r="G21" i="8"/>
  <c r="F21" i="8"/>
  <c r="E17" i="8"/>
  <c r="G17" i="8"/>
  <c r="F17" i="8"/>
  <c r="E13" i="8"/>
  <c r="G13" i="8"/>
  <c r="F13" i="8"/>
  <c r="F30" i="8"/>
  <c r="E30" i="8"/>
  <c r="G30" i="8"/>
  <c r="F18" i="8"/>
  <c r="E18" i="8"/>
  <c r="G18" i="8"/>
  <c r="E9" i="8"/>
  <c r="G9" i="8"/>
  <c r="F9" i="8"/>
  <c r="G36" i="8"/>
  <c r="F36" i="8"/>
  <c r="E36" i="8"/>
  <c r="G32" i="8"/>
  <c r="F32" i="8"/>
  <c r="E32" i="8"/>
  <c r="G28" i="8"/>
  <c r="F28" i="8"/>
  <c r="E28" i="8"/>
  <c r="G24" i="8"/>
  <c r="F24" i="8"/>
  <c r="E24" i="8"/>
  <c r="G20" i="8"/>
  <c r="F20" i="8"/>
  <c r="E20" i="8"/>
  <c r="G16" i="8"/>
  <c r="F16" i="8"/>
  <c r="E16" i="8"/>
  <c r="G12" i="8"/>
  <c r="F12" i="8"/>
  <c r="E12" i="8"/>
  <c r="F34" i="8"/>
  <c r="E34" i="8"/>
  <c r="G34" i="8"/>
  <c r="F22" i="8"/>
  <c r="E22" i="8"/>
  <c r="G22" i="8"/>
  <c r="G8" i="8"/>
  <c r="F8" i="8"/>
  <c r="E8" i="8"/>
  <c r="G35" i="8"/>
  <c r="F35" i="8"/>
  <c r="E35" i="8"/>
  <c r="G31" i="8"/>
  <c r="F31" i="8"/>
  <c r="E31" i="8"/>
  <c r="G27" i="8"/>
  <c r="F27" i="8"/>
  <c r="E27" i="8"/>
  <c r="G23" i="8"/>
  <c r="F23" i="8"/>
  <c r="E23" i="8"/>
  <c r="G19" i="8"/>
  <c r="F19" i="8"/>
  <c r="E19" i="8"/>
  <c r="G15" i="8"/>
  <c r="F15" i="8"/>
  <c r="E15" i="8"/>
  <c r="G11" i="8"/>
  <c r="F11" i="8"/>
  <c r="E11" i="8"/>
  <c r="G6" i="8"/>
  <c r="F6" i="8"/>
  <c r="E6" i="8"/>
  <c r="G7" i="8"/>
  <c r="E7" i="8"/>
  <c r="F7" i="8"/>
  <c r="P41" i="8"/>
  <c r="O41" i="8"/>
  <c r="N41" i="8"/>
  <c r="L41" i="8"/>
  <c r="P40" i="8"/>
  <c r="O40" i="8"/>
  <c r="L40" i="8"/>
  <c r="H36" i="8"/>
  <c r="O36" i="8" s="1"/>
  <c r="D36" i="8"/>
  <c r="H35" i="8"/>
  <c r="D35" i="8"/>
  <c r="H34" i="8"/>
  <c r="M34" i="8" s="1"/>
  <c r="D34" i="8"/>
  <c r="H33" i="8"/>
  <c r="N33" i="8" s="1"/>
  <c r="D33" i="8"/>
  <c r="H32" i="8"/>
  <c r="O32" i="8" s="1"/>
  <c r="D32" i="8"/>
  <c r="H31" i="8"/>
  <c r="D31" i="8"/>
  <c r="O30" i="8"/>
  <c r="H30" i="8"/>
  <c r="M30" i="8" s="1"/>
  <c r="D30" i="8"/>
  <c r="H29" i="8"/>
  <c r="N29" i="8" s="1"/>
  <c r="D29" i="8"/>
  <c r="H28" i="8"/>
  <c r="I28" i="8" s="1"/>
  <c r="D28" i="8"/>
  <c r="H27" i="8"/>
  <c r="O27" i="8" s="1"/>
  <c r="D27" i="8"/>
  <c r="H26" i="8"/>
  <c r="M26" i="8" s="1"/>
  <c r="D26" i="8"/>
  <c r="N25" i="8"/>
  <c r="M25" i="8"/>
  <c r="I25" i="8"/>
  <c r="H25" i="8"/>
  <c r="O25" i="8" s="1"/>
  <c r="D25" i="8"/>
  <c r="H24" i="8"/>
  <c r="O24" i="8" s="1"/>
  <c r="D24" i="8"/>
  <c r="H23" i="8"/>
  <c r="N23" i="8" s="1"/>
  <c r="D23" i="8"/>
  <c r="H22" i="8"/>
  <c r="O22" i="8" s="1"/>
  <c r="D22" i="8"/>
  <c r="H21" i="8"/>
  <c r="N21" i="8" s="1"/>
  <c r="D21" i="8"/>
  <c r="H20" i="8"/>
  <c r="O20" i="8" s="1"/>
  <c r="D20" i="8"/>
  <c r="H19" i="8"/>
  <c r="N19" i="8" s="1"/>
  <c r="D19" i="8"/>
  <c r="O18" i="8"/>
  <c r="H18" i="8"/>
  <c r="D18" i="8"/>
  <c r="H17" i="8"/>
  <c r="M17" i="8" s="1"/>
  <c r="D17" i="8"/>
  <c r="H16" i="8"/>
  <c r="O16" i="8" s="1"/>
  <c r="D16" i="8"/>
  <c r="O15" i="8"/>
  <c r="H15" i="8"/>
  <c r="N15" i="8" s="1"/>
  <c r="D15" i="8"/>
  <c r="H14" i="8"/>
  <c r="O14" i="8" s="1"/>
  <c r="D14" i="8"/>
  <c r="H13" i="8"/>
  <c r="I13" i="8" s="1"/>
  <c r="D13" i="8"/>
  <c r="H12" i="8"/>
  <c r="O12" i="8" s="1"/>
  <c r="D12" i="8"/>
  <c r="H11" i="8"/>
  <c r="N11" i="8" s="1"/>
  <c r="D11" i="8"/>
  <c r="H10" i="8"/>
  <c r="O10" i="8" s="1"/>
  <c r="D10" i="8"/>
  <c r="H9" i="8"/>
  <c r="N9" i="8" s="1"/>
  <c r="D9" i="8"/>
  <c r="H8" i="8"/>
  <c r="M8" i="8" s="1"/>
  <c r="D8" i="8"/>
  <c r="H7" i="8"/>
  <c r="N7" i="8" s="1"/>
  <c r="D7" i="8"/>
  <c r="H6" i="8"/>
  <c r="O6" i="8" s="1"/>
  <c r="D6" i="8"/>
  <c r="D3" i="8"/>
  <c r="N17" i="8" l="1"/>
  <c r="M13" i="8"/>
  <c r="K25" i="8"/>
  <c r="J25" i="8"/>
  <c r="K13" i="8"/>
  <c r="J13" i="8"/>
  <c r="K28" i="8"/>
  <c r="J28" i="8"/>
  <c r="N13" i="8"/>
  <c r="O34" i="8"/>
  <c r="I15" i="8"/>
  <c r="O19" i="8"/>
  <c r="O29" i="8"/>
  <c r="O33" i="8"/>
  <c r="I7" i="8"/>
  <c r="I11" i="8"/>
  <c r="O17" i="8"/>
  <c r="I21" i="8"/>
  <c r="I32" i="8"/>
  <c r="I33" i="8"/>
  <c r="I36" i="8"/>
  <c r="L36" i="8" s="1"/>
  <c r="M7" i="8"/>
  <c r="N8" i="8"/>
  <c r="M9" i="8"/>
  <c r="P9" i="8" s="1"/>
  <c r="I17" i="8"/>
  <c r="N26" i="8"/>
  <c r="M28" i="8"/>
  <c r="M29" i="8"/>
  <c r="P29" i="8" s="1"/>
  <c r="O9" i="8"/>
  <c r="O21" i="8"/>
  <c r="I9" i="8"/>
  <c r="I29" i="8"/>
  <c r="O11" i="8"/>
  <c r="O13" i="8"/>
  <c r="P13" i="8" s="1"/>
  <c r="M21" i="8"/>
  <c r="I23" i="8"/>
  <c r="M32" i="8"/>
  <c r="M33" i="8"/>
  <c r="P33" i="8" s="1"/>
  <c r="M36" i="8"/>
  <c r="O7" i="8"/>
  <c r="I19" i="8"/>
  <c r="O23" i="8"/>
  <c r="O26" i="8"/>
  <c r="N30" i="8"/>
  <c r="P30" i="8" s="1"/>
  <c r="N34" i="8"/>
  <c r="L21" i="8"/>
  <c r="L25" i="8"/>
  <c r="I6" i="8"/>
  <c r="M6" i="8"/>
  <c r="O8" i="8"/>
  <c r="N27" i="8"/>
  <c r="M27" i="8"/>
  <c r="I27" i="8"/>
  <c r="O28" i="8"/>
  <c r="N28" i="8"/>
  <c r="P28" i="8" s="1"/>
  <c r="H37" i="8"/>
  <c r="L17" i="8"/>
  <c r="M12" i="8"/>
  <c r="M16" i="8"/>
  <c r="M20" i="8"/>
  <c r="M24" i="8"/>
  <c r="L13" i="8"/>
  <c r="N6" i="8"/>
  <c r="I8" i="8"/>
  <c r="M10" i="8"/>
  <c r="I10" i="8"/>
  <c r="N10" i="8"/>
  <c r="M11" i="8"/>
  <c r="P11" i="8" s="1"/>
  <c r="I12" i="8"/>
  <c r="N12" i="8"/>
  <c r="M14" i="8"/>
  <c r="I14" i="8"/>
  <c r="N14" i="8"/>
  <c r="M15" i="8"/>
  <c r="P15" i="8" s="1"/>
  <c r="I16" i="8"/>
  <c r="N16" i="8"/>
  <c r="P17" i="8"/>
  <c r="M18" i="8"/>
  <c r="I18" i="8"/>
  <c r="N18" i="8"/>
  <c r="M19" i="8"/>
  <c r="I20" i="8"/>
  <c r="N20" i="8"/>
  <c r="P21" i="8"/>
  <c r="M22" i="8"/>
  <c r="I22" i="8"/>
  <c r="N22" i="8"/>
  <c r="M23" i="8"/>
  <c r="P23" i="8" s="1"/>
  <c r="I24" i="8"/>
  <c r="N24" i="8"/>
  <c r="P25" i="8"/>
  <c r="P26" i="8"/>
  <c r="O31" i="8"/>
  <c r="N31" i="8"/>
  <c r="M31" i="8"/>
  <c r="I31" i="8"/>
  <c r="O35" i="8"/>
  <c r="N35" i="8"/>
  <c r="M35" i="8"/>
  <c r="I35" i="8"/>
  <c r="N32" i="8"/>
  <c r="P32" i="8" s="1"/>
  <c r="N36" i="8"/>
  <c r="I26" i="8"/>
  <c r="L28" i="8"/>
  <c r="I30" i="8"/>
  <c r="I34" i="8"/>
  <c r="E257" i="6"/>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E242" i="6"/>
  <c r="H242" i="6" s="1"/>
  <c r="E241" i="6"/>
  <c r="H241" i="6" s="1"/>
  <c r="E240" i="6"/>
  <c r="H240" i="6" s="1"/>
  <c r="E239" i="6"/>
  <c r="H239" i="6" s="1"/>
  <c r="E238" i="6"/>
  <c r="H238" i="6" s="1"/>
  <c r="H237" i="6"/>
  <c r="E237" i="6"/>
  <c r="H236" i="6"/>
  <c r="E236" i="6"/>
  <c r="H235" i="6"/>
  <c r="E235" i="6"/>
  <c r="H234" i="6"/>
  <c r="E234" i="6"/>
  <c r="H233" i="6"/>
  <c r="E233" i="6"/>
  <c r="E232" i="6"/>
  <c r="H232" i="6" s="1"/>
  <c r="H231" i="6"/>
  <c r="E231" i="6"/>
  <c r="E230" i="6"/>
  <c r="H230" i="6" s="1"/>
  <c r="E229" i="6"/>
  <c r="H229" i="6" s="1"/>
  <c r="H228" i="6"/>
  <c r="E228" i="6"/>
  <c r="E227" i="6"/>
  <c r="H227" i="6" s="1"/>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E210" i="6"/>
  <c r="H210" i="6" s="1"/>
  <c r="E209" i="6"/>
  <c r="H209" i="6" s="1"/>
  <c r="E208" i="6"/>
  <c r="H208" i="6" s="1"/>
  <c r="E207" i="6"/>
  <c r="H207" i="6" s="1"/>
  <c r="E205" i="6"/>
  <c r="H205" i="6" s="1"/>
  <c r="E204" i="6"/>
  <c r="H204" i="6" s="1"/>
  <c r="E203" i="6"/>
  <c r="H203" i="6" s="1"/>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E128" i="6"/>
  <c r="H128" i="6" s="1"/>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E21" i="6"/>
  <c r="H21" i="6" s="1"/>
  <c r="E20" i="6"/>
  <c r="H20" i="6" s="1"/>
  <c r="E19" i="6"/>
  <c r="H19" i="6" s="1"/>
  <c r="E18" i="6"/>
  <c r="H18" i="6" s="1"/>
  <c r="E17" i="6"/>
  <c r="H17" i="6" s="1"/>
  <c r="H16" i="6"/>
  <c r="E16" i="6"/>
  <c r="H15" i="6"/>
  <c r="E15" i="6"/>
  <c r="H14" i="6"/>
  <c r="E14" i="6"/>
  <c r="H13" i="6"/>
  <c r="E13" i="6"/>
  <c r="H12" i="6"/>
  <c r="E12" i="6"/>
  <c r="H11" i="6"/>
  <c r="E11" i="6"/>
  <c r="H10" i="6"/>
  <c r="E10" i="6"/>
  <c r="H9" i="6"/>
  <c r="E9" i="6"/>
  <c r="H8" i="6"/>
  <c r="E8" i="6"/>
  <c r="P34" i="8" l="1"/>
  <c r="L30" i="8"/>
  <c r="J30" i="8"/>
  <c r="K30" i="8"/>
  <c r="K24" i="8"/>
  <c r="J24" i="8"/>
  <c r="L12" i="8"/>
  <c r="K12" i="8"/>
  <c r="J12" i="8"/>
  <c r="L27" i="8"/>
  <c r="J27" i="8"/>
  <c r="K27" i="8"/>
  <c r="L19" i="8"/>
  <c r="J19" i="8"/>
  <c r="K19" i="8"/>
  <c r="K17" i="8"/>
  <c r="J17" i="8"/>
  <c r="K36" i="8"/>
  <c r="J36" i="8"/>
  <c r="L35" i="8"/>
  <c r="J35" i="8"/>
  <c r="K35" i="8"/>
  <c r="L31" i="8"/>
  <c r="J31" i="8"/>
  <c r="K31" i="8"/>
  <c r="J14" i="8"/>
  <c r="K14" i="8"/>
  <c r="L8" i="8"/>
  <c r="K8" i="8"/>
  <c r="J8" i="8"/>
  <c r="J6" i="8"/>
  <c r="K6" i="8"/>
  <c r="L23" i="8"/>
  <c r="J23" i="8"/>
  <c r="K23" i="8"/>
  <c r="L29" i="8"/>
  <c r="K29" i="8"/>
  <c r="J29" i="8"/>
  <c r="K33" i="8"/>
  <c r="J33" i="8"/>
  <c r="L11" i="8"/>
  <c r="J11" i="8"/>
  <c r="K11" i="8"/>
  <c r="K34" i="8"/>
  <c r="J34" i="8"/>
  <c r="J22" i="8"/>
  <c r="K22" i="8"/>
  <c r="L20" i="8"/>
  <c r="K20" i="8"/>
  <c r="J20" i="8"/>
  <c r="K10" i="8"/>
  <c r="J10" i="8"/>
  <c r="K21" i="8"/>
  <c r="J21" i="8"/>
  <c r="L26" i="8"/>
  <c r="J26" i="8"/>
  <c r="K26" i="8"/>
  <c r="K18" i="8"/>
  <c r="J18" i="8"/>
  <c r="L16" i="8"/>
  <c r="K16" i="8"/>
  <c r="J16" i="8"/>
  <c r="L9" i="8"/>
  <c r="K9" i="8"/>
  <c r="J9" i="8"/>
  <c r="L32" i="8"/>
  <c r="K32" i="8"/>
  <c r="J32" i="8"/>
  <c r="L15" i="8"/>
  <c r="J15" i="8"/>
  <c r="K15" i="8"/>
  <c r="L7" i="8"/>
  <c r="J7" i="8"/>
  <c r="K7" i="8"/>
  <c r="P7" i="8"/>
  <c r="P31" i="8"/>
  <c r="P19" i="8"/>
  <c r="P36" i="8"/>
  <c r="P8" i="8"/>
  <c r="P16" i="8"/>
  <c r="L22" i="8"/>
  <c r="L18" i="8"/>
  <c r="L14" i="8"/>
  <c r="L33" i="8"/>
  <c r="L24" i="8"/>
  <c r="L10" i="8"/>
  <c r="P12" i="8"/>
  <c r="I37" i="8"/>
  <c r="L6" i="8"/>
  <c r="N37" i="8"/>
  <c r="O37" i="8"/>
  <c r="M37" i="8"/>
  <c r="P6" i="8"/>
  <c r="L34" i="8"/>
  <c r="P35" i="8"/>
  <c r="P22" i="8"/>
  <c r="P18" i="8"/>
  <c r="P14" i="8"/>
  <c r="P10" i="8"/>
  <c r="P24" i="8"/>
  <c r="P20" i="8"/>
  <c r="P27" i="8"/>
  <c r="A7" i="7"/>
  <c r="D7" i="7"/>
  <c r="H7" i="7"/>
  <c r="I7" i="7" s="1"/>
  <c r="A8" i="7"/>
  <c r="D8" i="7"/>
  <c r="H8" i="7"/>
  <c r="A9" i="7"/>
  <c r="D9" i="7"/>
  <c r="H9" i="7"/>
  <c r="M9" i="7" s="1"/>
  <c r="A10" i="7"/>
  <c r="D10" i="7"/>
  <c r="H10" i="7"/>
  <c r="I10" i="7" s="1"/>
  <c r="A11" i="7"/>
  <c r="D11" i="7"/>
  <c r="H11" i="7"/>
  <c r="I11" i="7" s="1"/>
  <c r="A12" i="7"/>
  <c r="D12" i="7"/>
  <c r="H12" i="7"/>
  <c r="M12" i="7" s="1"/>
  <c r="A13" i="7"/>
  <c r="D13" i="7"/>
  <c r="H13" i="7"/>
  <c r="A14" i="7"/>
  <c r="D14" i="7"/>
  <c r="H14" i="7"/>
  <c r="I14" i="7" s="1"/>
  <c r="A15" i="7"/>
  <c r="D15" i="7"/>
  <c r="H15" i="7"/>
  <c r="I15" i="7" s="1"/>
  <c r="A16" i="7"/>
  <c r="D16" i="7"/>
  <c r="H16" i="7"/>
  <c r="A17" i="7"/>
  <c r="D17" i="7"/>
  <c r="H17" i="7"/>
  <c r="M17" i="7" s="1"/>
  <c r="A18" i="7"/>
  <c r="D18" i="7"/>
  <c r="H18" i="7"/>
  <c r="I18" i="7" s="1"/>
  <c r="A19" i="7"/>
  <c r="D19" i="7"/>
  <c r="H19" i="7"/>
  <c r="I19" i="7" s="1"/>
  <c r="A20" i="7"/>
  <c r="D20" i="7"/>
  <c r="H20" i="7"/>
  <c r="M20" i="7" s="1"/>
  <c r="A21" i="7"/>
  <c r="D21" i="7"/>
  <c r="H21" i="7"/>
  <c r="M21" i="7" s="1"/>
  <c r="A22" i="7"/>
  <c r="D22" i="7"/>
  <c r="H22" i="7"/>
  <c r="I22" i="7" s="1"/>
  <c r="A23" i="7"/>
  <c r="D23" i="7"/>
  <c r="H23" i="7"/>
  <c r="I23" i="7" s="1"/>
  <c r="A24" i="7"/>
  <c r="D24" i="7"/>
  <c r="H24" i="7"/>
  <c r="M24" i="7" s="1"/>
  <c r="A25" i="7"/>
  <c r="D25" i="7"/>
  <c r="H25" i="7"/>
  <c r="M25" i="7" s="1"/>
  <c r="A26" i="7"/>
  <c r="D26" i="7"/>
  <c r="H26" i="7"/>
  <c r="I26" i="7" s="1"/>
  <c r="A27" i="7"/>
  <c r="D27" i="7"/>
  <c r="H27" i="7"/>
  <c r="I27" i="7" s="1"/>
  <c r="A28" i="7"/>
  <c r="D28" i="7"/>
  <c r="H28" i="7"/>
  <c r="M28" i="7" s="1"/>
  <c r="A29" i="7"/>
  <c r="D29" i="7"/>
  <c r="H29" i="7"/>
  <c r="A30" i="7"/>
  <c r="D30" i="7"/>
  <c r="H30" i="7"/>
  <c r="N30" i="7" s="1"/>
  <c r="A31" i="7"/>
  <c r="D31" i="7"/>
  <c r="H31" i="7"/>
  <c r="I31" i="7" s="1"/>
  <c r="A32" i="7"/>
  <c r="D32" i="7"/>
  <c r="H32" i="7"/>
  <c r="I32" i="7" s="1"/>
  <c r="A33" i="7"/>
  <c r="D33" i="7"/>
  <c r="H33" i="7"/>
  <c r="M33" i="7" s="1"/>
  <c r="A34" i="7"/>
  <c r="D34" i="7"/>
  <c r="H34" i="7"/>
  <c r="I34" i="7" s="1"/>
  <c r="A35" i="7"/>
  <c r="D35" i="7"/>
  <c r="H35" i="7"/>
  <c r="I35" i="7" s="1"/>
  <c r="A36" i="7"/>
  <c r="D36" i="7"/>
  <c r="H36" i="7"/>
  <c r="I36" i="7" s="1"/>
  <c r="D7" i="3"/>
  <c r="H7" i="3"/>
  <c r="N7" i="3" s="1"/>
  <c r="D8" i="3"/>
  <c r="H8" i="3"/>
  <c r="M8" i="3" s="1"/>
  <c r="D9" i="3"/>
  <c r="H9" i="3"/>
  <c r="O9" i="3" s="1"/>
  <c r="D10" i="3"/>
  <c r="H10" i="3"/>
  <c r="M10" i="3" s="1"/>
  <c r="D11" i="3"/>
  <c r="H11" i="3"/>
  <c r="I11" i="3" s="1"/>
  <c r="D12" i="3"/>
  <c r="H12" i="3"/>
  <c r="M12" i="3" s="1"/>
  <c r="D13" i="3"/>
  <c r="H13" i="3"/>
  <c r="I13" i="3" s="1"/>
  <c r="D14" i="3"/>
  <c r="H14" i="3"/>
  <c r="M14" i="3" s="1"/>
  <c r="D15" i="3"/>
  <c r="H15" i="3"/>
  <c r="I15" i="3" s="1"/>
  <c r="D16" i="3"/>
  <c r="H16" i="3"/>
  <c r="M16" i="3" s="1"/>
  <c r="D17" i="3"/>
  <c r="H17" i="3"/>
  <c r="I17" i="3" s="1"/>
  <c r="D18" i="3"/>
  <c r="H18" i="3"/>
  <c r="M18" i="3" s="1"/>
  <c r="D19" i="3"/>
  <c r="H19" i="3"/>
  <c r="I19" i="3" s="1"/>
  <c r="D20" i="3"/>
  <c r="H20" i="3"/>
  <c r="M20" i="3" s="1"/>
  <c r="D21" i="3"/>
  <c r="H21" i="3"/>
  <c r="I21" i="3" s="1"/>
  <c r="D22" i="3"/>
  <c r="H22" i="3"/>
  <c r="M22" i="3" s="1"/>
  <c r="D23" i="3"/>
  <c r="H23" i="3"/>
  <c r="I23" i="3" s="1"/>
  <c r="D24" i="3"/>
  <c r="H24" i="3"/>
  <c r="M24" i="3" s="1"/>
  <c r="D25" i="3"/>
  <c r="H25" i="3"/>
  <c r="I25" i="3" s="1"/>
  <c r="D26" i="3"/>
  <c r="H26" i="3"/>
  <c r="M26" i="3" s="1"/>
  <c r="D27" i="3"/>
  <c r="H27" i="3"/>
  <c r="I27" i="3" s="1"/>
  <c r="D28" i="3"/>
  <c r="H28" i="3"/>
  <c r="M28" i="3" s="1"/>
  <c r="D29" i="3"/>
  <c r="H29" i="3"/>
  <c r="I29" i="3" s="1"/>
  <c r="D30" i="3"/>
  <c r="H30" i="3"/>
  <c r="M30" i="3" s="1"/>
  <c r="D31" i="3"/>
  <c r="H31" i="3"/>
  <c r="I31" i="3" s="1"/>
  <c r="D32" i="3"/>
  <c r="H32" i="3"/>
  <c r="M32" i="3" s="1"/>
  <c r="D33" i="3"/>
  <c r="H33" i="3"/>
  <c r="I33" i="3" s="1"/>
  <c r="D34" i="3"/>
  <c r="H34" i="3"/>
  <c r="I34" i="3" s="1"/>
  <c r="D35" i="3"/>
  <c r="H35" i="3"/>
  <c r="I35" i="3" s="1"/>
  <c r="D36" i="3"/>
  <c r="H36" i="3"/>
  <c r="J37" i="8" l="1"/>
  <c r="O42" i="8" s="1"/>
  <c r="K37" i="8"/>
  <c r="P42" i="8" s="1"/>
  <c r="K34" i="7"/>
  <c r="J34" i="7"/>
  <c r="J26" i="7"/>
  <c r="K26" i="7"/>
  <c r="K22" i="7"/>
  <c r="J22" i="7"/>
  <c r="J18" i="7"/>
  <c r="K18" i="7"/>
  <c r="K14" i="7"/>
  <c r="J14" i="7"/>
  <c r="J10" i="7"/>
  <c r="K10" i="7"/>
  <c r="K35" i="7"/>
  <c r="J35" i="7"/>
  <c r="K31" i="7"/>
  <c r="J31" i="7"/>
  <c r="K27" i="7"/>
  <c r="J27" i="7"/>
  <c r="K23" i="7"/>
  <c r="J23" i="7"/>
  <c r="K19" i="7"/>
  <c r="J19" i="7"/>
  <c r="K15" i="7"/>
  <c r="J15" i="7"/>
  <c r="K11" i="7"/>
  <c r="J11" i="7"/>
  <c r="K36" i="7"/>
  <c r="J36" i="7"/>
  <c r="K32" i="7"/>
  <c r="J32" i="7"/>
  <c r="B7" i="7"/>
  <c r="K7" i="7"/>
  <c r="J7" i="7"/>
  <c r="G34" i="7"/>
  <c r="F34" i="7"/>
  <c r="E34" i="7"/>
  <c r="F30" i="7"/>
  <c r="G30" i="7"/>
  <c r="E30" i="7"/>
  <c r="G26" i="7"/>
  <c r="F26" i="7"/>
  <c r="E26" i="7"/>
  <c r="F22" i="7"/>
  <c r="G22" i="7"/>
  <c r="E22" i="7"/>
  <c r="G18" i="7"/>
  <c r="F18" i="7"/>
  <c r="E18" i="7"/>
  <c r="F14" i="7"/>
  <c r="G14" i="7"/>
  <c r="E14" i="7"/>
  <c r="G10" i="7"/>
  <c r="F10" i="7"/>
  <c r="E10" i="7"/>
  <c r="E35" i="7"/>
  <c r="G35" i="7"/>
  <c r="F35" i="7"/>
  <c r="E31" i="7"/>
  <c r="G31" i="7"/>
  <c r="F31" i="7"/>
  <c r="E27" i="7"/>
  <c r="G27" i="7"/>
  <c r="F27" i="7"/>
  <c r="E23" i="7"/>
  <c r="G23" i="7"/>
  <c r="F23" i="7"/>
  <c r="E19" i="7"/>
  <c r="G19" i="7"/>
  <c r="F19" i="7"/>
  <c r="E15" i="7"/>
  <c r="G15" i="7"/>
  <c r="F15" i="7"/>
  <c r="E11" i="7"/>
  <c r="G11" i="7"/>
  <c r="F11" i="7"/>
  <c r="F36" i="7"/>
  <c r="E36" i="7"/>
  <c r="G36" i="7"/>
  <c r="F32" i="7"/>
  <c r="E32" i="7"/>
  <c r="G32" i="7"/>
  <c r="F28" i="7"/>
  <c r="E28" i="7"/>
  <c r="G28" i="7"/>
  <c r="F24" i="7"/>
  <c r="E24" i="7"/>
  <c r="G24" i="7"/>
  <c r="F20" i="7"/>
  <c r="E20" i="7"/>
  <c r="G20" i="7"/>
  <c r="F16" i="7"/>
  <c r="E16" i="7"/>
  <c r="G16" i="7"/>
  <c r="F12" i="7"/>
  <c r="E12" i="7"/>
  <c r="G12" i="7"/>
  <c r="F8" i="7"/>
  <c r="E8" i="7"/>
  <c r="G8" i="7"/>
  <c r="G33" i="7"/>
  <c r="F33" i="7"/>
  <c r="E33" i="7"/>
  <c r="G29" i="7"/>
  <c r="E29" i="7"/>
  <c r="F29" i="7"/>
  <c r="G25" i="7"/>
  <c r="F25" i="7"/>
  <c r="E25" i="7"/>
  <c r="G21" i="7"/>
  <c r="E21" i="7"/>
  <c r="F21" i="7"/>
  <c r="G17" i="7"/>
  <c r="F17" i="7"/>
  <c r="E17" i="7"/>
  <c r="G13" i="7"/>
  <c r="F13" i="7"/>
  <c r="E13" i="7"/>
  <c r="G9" i="7"/>
  <c r="E9" i="7"/>
  <c r="F9" i="7"/>
  <c r="O33" i="3"/>
  <c r="F7" i="7"/>
  <c r="G7" i="7"/>
  <c r="E7" i="7"/>
  <c r="P37" i="8"/>
  <c r="L42" i="8" s="1"/>
  <c r="L37" i="8"/>
  <c r="N42" i="8" s="1"/>
  <c r="O25" i="3"/>
  <c r="M36" i="7"/>
  <c r="O7" i="3"/>
  <c r="O17" i="3"/>
  <c r="O22" i="7"/>
  <c r="M33" i="3"/>
  <c r="M25" i="3"/>
  <c r="M17" i="3"/>
  <c r="O21" i="3"/>
  <c r="O13" i="3"/>
  <c r="N22" i="7"/>
  <c r="N17" i="7"/>
  <c r="O29" i="3"/>
  <c r="M29" i="3"/>
  <c r="M21" i="3"/>
  <c r="M13" i="3"/>
  <c r="M34" i="7"/>
  <c r="N33" i="7"/>
  <c r="O31" i="3"/>
  <c r="O27" i="3"/>
  <c r="O23" i="3"/>
  <c r="O19" i="3"/>
  <c r="O15" i="3"/>
  <c r="O11" i="3"/>
  <c r="O26" i="7"/>
  <c r="N25" i="7"/>
  <c r="N9" i="7"/>
  <c r="N35" i="3"/>
  <c r="M31" i="3"/>
  <c r="M27" i="3"/>
  <c r="M23" i="3"/>
  <c r="M19" i="3"/>
  <c r="M15" i="3"/>
  <c r="M11" i="3"/>
  <c r="N34" i="7"/>
  <c r="N26" i="7"/>
  <c r="N18" i="7"/>
  <c r="M26" i="7"/>
  <c r="M22" i="7"/>
  <c r="N21" i="7"/>
  <c r="O10" i="7"/>
  <c r="N10" i="7"/>
  <c r="M35" i="3"/>
  <c r="M32" i="7"/>
  <c r="O18" i="7"/>
  <c r="N33" i="3"/>
  <c r="N31" i="3"/>
  <c r="N29" i="3"/>
  <c r="N27" i="3"/>
  <c r="N25" i="3"/>
  <c r="N23" i="3"/>
  <c r="N21" i="3"/>
  <c r="N19" i="3"/>
  <c r="N17" i="3"/>
  <c r="N15" i="3"/>
  <c r="N13" i="3"/>
  <c r="P13" i="3" s="1"/>
  <c r="N11" i="3"/>
  <c r="O31" i="7"/>
  <c r="M18" i="7"/>
  <c r="M10" i="7"/>
  <c r="O29" i="7"/>
  <c r="I29" i="7"/>
  <c r="M29" i="7"/>
  <c r="N29" i="7"/>
  <c r="N36" i="3"/>
  <c r="I36" i="3"/>
  <c r="N9" i="3"/>
  <c r="I9" i="3"/>
  <c r="M9" i="3"/>
  <c r="O35" i="7"/>
  <c r="I30" i="7"/>
  <c r="O30" i="7"/>
  <c r="M30" i="7"/>
  <c r="I7" i="3"/>
  <c r="M7" i="3"/>
  <c r="P7" i="3" s="1"/>
  <c r="N14" i="7"/>
  <c r="O13" i="7"/>
  <c r="I13" i="7"/>
  <c r="O16" i="7"/>
  <c r="I16" i="7"/>
  <c r="O35" i="3"/>
  <c r="N8" i="3"/>
  <c r="I8" i="3"/>
  <c r="O34" i="7"/>
  <c r="O20" i="7"/>
  <c r="I20" i="7"/>
  <c r="O17" i="7"/>
  <c r="I17" i="7"/>
  <c r="M16" i="7"/>
  <c r="M14" i="7"/>
  <c r="O8" i="7"/>
  <c r="I8" i="7"/>
  <c r="N32" i="3"/>
  <c r="I32" i="3"/>
  <c r="N30" i="3"/>
  <c r="I30" i="3"/>
  <c r="N28" i="3"/>
  <c r="I28" i="3"/>
  <c r="N26" i="3"/>
  <c r="I26" i="3"/>
  <c r="N24" i="3"/>
  <c r="I24" i="3"/>
  <c r="N22" i="3"/>
  <c r="I22" i="3"/>
  <c r="N20" i="3"/>
  <c r="I20" i="3"/>
  <c r="N18" i="3"/>
  <c r="I18" i="3"/>
  <c r="N16" i="3"/>
  <c r="I16" i="3"/>
  <c r="N14" i="3"/>
  <c r="I14" i="3"/>
  <c r="N12" i="3"/>
  <c r="I12" i="3"/>
  <c r="N10" i="3"/>
  <c r="I10" i="3"/>
  <c r="O28" i="7"/>
  <c r="I28" i="7"/>
  <c r="O24" i="7"/>
  <c r="I24" i="7"/>
  <c r="O21" i="7"/>
  <c r="I21" i="7"/>
  <c r="N13" i="7"/>
  <c r="O12" i="7"/>
  <c r="I12" i="7"/>
  <c r="M8" i="7"/>
  <c r="O33" i="7"/>
  <c r="I33" i="7"/>
  <c r="O25" i="7"/>
  <c r="I25" i="7"/>
  <c r="O14" i="7"/>
  <c r="M13" i="7"/>
  <c r="O9" i="7"/>
  <c r="I9" i="7"/>
  <c r="N11" i="7"/>
  <c r="O11" i="7"/>
  <c r="M11" i="7"/>
  <c r="N7" i="7"/>
  <c r="O7" i="7"/>
  <c r="M7" i="7"/>
  <c r="N15" i="7"/>
  <c r="O15" i="7"/>
  <c r="M15" i="7"/>
  <c r="N36" i="7"/>
  <c r="O36" i="7"/>
  <c r="N35" i="7"/>
  <c r="M35" i="7"/>
  <c r="N27" i="7"/>
  <c r="M27" i="7"/>
  <c r="O27" i="7"/>
  <c r="O32" i="7"/>
  <c r="N32" i="7"/>
  <c r="N31" i="7"/>
  <c r="M31" i="7"/>
  <c r="N23" i="7"/>
  <c r="M23" i="7"/>
  <c r="O23" i="7"/>
  <c r="N19" i="7"/>
  <c r="M19" i="7"/>
  <c r="O19" i="7"/>
  <c r="N28" i="7"/>
  <c r="P28" i="7" s="1"/>
  <c r="N24" i="7"/>
  <c r="N20" i="7"/>
  <c r="N16" i="7"/>
  <c r="N12" i="7"/>
  <c r="N8" i="7"/>
  <c r="M36" i="3"/>
  <c r="M34" i="3"/>
  <c r="O36" i="3"/>
  <c r="N34" i="3"/>
  <c r="O34" i="3"/>
  <c r="O32" i="3"/>
  <c r="O30" i="3"/>
  <c r="O28" i="3"/>
  <c r="O26" i="3"/>
  <c r="O24" i="3"/>
  <c r="O22" i="3"/>
  <c r="O20" i="3"/>
  <c r="O18" i="3"/>
  <c r="O16" i="3"/>
  <c r="O14" i="3"/>
  <c r="O12" i="3"/>
  <c r="O10" i="3"/>
  <c r="O8" i="3"/>
  <c r="P25" i="3" l="1"/>
  <c r="P17" i="3"/>
  <c r="P33" i="3"/>
  <c r="J30" i="7"/>
  <c r="K30" i="7"/>
  <c r="K9" i="7"/>
  <c r="J9" i="7"/>
  <c r="K21" i="7"/>
  <c r="J21" i="7"/>
  <c r="K13" i="7"/>
  <c r="J13" i="7"/>
  <c r="K25" i="7"/>
  <c r="J25" i="7"/>
  <c r="K28" i="7"/>
  <c r="J28" i="7"/>
  <c r="K20" i="7"/>
  <c r="J20" i="7"/>
  <c r="K29" i="7"/>
  <c r="J29" i="7"/>
  <c r="K12" i="7"/>
  <c r="J12" i="7"/>
  <c r="K33" i="7"/>
  <c r="J33" i="7"/>
  <c r="K24" i="7"/>
  <c r="J24" i="7"/>
  <c r="K8" i="7"/>
  <c r="J8" i="7"/>
  <c r="K17" i="7"/>
  <c r="J17" i="7"/>
  <c r="K16" i="7"/>
  <c r="J16" i="7"/>
  <c r="P33" i="7"/>
  <c r="P17" i="7"/>
  <c r="P22" i="7"/>
  <c r="L11" i="7"/>
  <c r="L27" i="7"/>
  <c r="P8" i="3"/>
  <c r="L7" i="7"/>
  <c r="L32" i="7"/>
  <c r="L36" i="7"/>
  <c r="P21" i="3"/>
  <c r="P29" i="3"/>
  <c r="P18" i="7"/>
  <c r="L34" i="7"/>
  <c r="P23" i="3"/>
  <c r="L10" i="7"/>
  <c r="L26" i="7"/>
  <c r="L30" i="7"/>
  <c r="P15" i="3"/>
  <c r="P31" i="3"/>
  <c r="P34" i="7"/>
  <c r="L35" i="7"/>
  <c r="P9" i="7"/>
  <c r="P21" i="7"/>
  <c r="P30" i="7"/>
  <c r="P26" i="7"/>
  <c r="P19" i="3"/>
  <c r="L19" i="7"/>
  <c r="L31" i="7"/>
  <c r="L15" i="7"/>
  <c r="P11" i="3"/>
  <c r="P27" i="3"/>
  <c r="L14" i="7"/>
  <c r="L18" i="7"/>
  <c r="L22" i="7"/>
  <c r="P25" i="7"/>
  <c r="P36" i="3"/>
  <c r="P35" i="7"/>
  <c r="P14" i="3"/>
  <c r="P22" i="3"/>
  <c r="P30" i="3"/>
  <c r="P35" i="3"/>
  <c r="P31" i="7"/>
  <c r="L16" i="7"/>
  <c r="P12" i="7"/>
  <c r="L33" i="7"/>
  <c r="L23" i="7"/>
  <c r="L24" i="7"/>
  <c r="L28" i="7"/>
  <c r="P10" i="7"/>
  <c r="P20" i="7"/>
  <c r="P36" i="7"/>
  <c r="P7" i="7"/>
  <c r="L9" i="7"/>
  <c r="L12" i="7"/>
  <c r="L25" i="7"/>
  <c r="P24" i="7"/>
  <c r="P23" i="7"/>
  <c r="P12" i="3"/>
  <c r="P20" i="3"/>
  <c r="P28" i="3"/>
  <c r="L13" i="7"/>
  <c r="L17" i="7"/>
  <c r="P10" i="3"/>
  <c r="P18" i="3"/>
  <c r="P26" i="3"/>
  <c r="P32" i="7"/>
  <c r="P11" i="7"/>
  <c r="L29" i="7"/>
  <c r="P16" i="3"/>
  <c r="P24" i="3"/>
  <c r="P32" i="3"/>
  <c r="P9" i="3"/>
  <c r="P29" i="7"/>
  <c r="P8" i="7"/>
  <c r="P14" i="7"/>
  <c r="P34" i="3"/>
  <c r="P19" i="7"/>
  <c r="L21" i="7"/>
  <c r="P27" i="7"/>
  <c r="P15" i="7"/>
  <c r="P13" i="7"/>
  <c r="L8" i="7"/>
  <c r="P16" i="7"/>
  <c r="L20" i="7"/>
  <c r="P41" i="7"/>
  <c r="O41" i="7"/>
  <c r="N41" i="7"/>
  <c r="L41" i="7"/>
  <c r="P40" i="7"/>
  <c r="O40" i="7"/>
  <c r="L40" i="7"/>
  <c r="H6" i="3" l="1"/>
  <c r="N6" i="3" s="1"/>
  <c r="I6" i="3" l="1"/>
  <c r="O6" i="3"/>
  <c r="M6" i="3"/>
  <c r="P41" i="3"/>
  <c r="O41" i="3"/>
  <c r="N41" i="3"/>
  <c r="L41" i="3"/>
  <c r="P6" i="3" l="1"/>
  <c r="O40" i="3" l="1"/>
  <c r="P40" i="3"/>
  <c r="L40" i="3"/>
  <c r="A6" i="7" l="1"/>
  <c r="D6" i="7"/>
  <c r="D3" i="7"/>
  <c r="J6" i="7" l="1"/>
  <c r="K6" i="7"/>
  <c r="E6" i="7"/>
  <c r="G6" i="7"/>
  <c r="F6" i="7"/>
  <c r="M6" i="7"/>
  <c r="N6" i="7"/>
  <c r="O6" i="7"/>
  <c r="H37" i="7"/>
  <c r="P6" i="7" l="1"/>
  <c r="L6" i="7"/>
  <c r="I37" i="7"/>
  <c r="J37" i="7"/>
  <c r="O42" i="7" s="1"/>
  <c r="K37" i="7"/>
  <c r="P42" i="7" s="1"/>
  <c r="P37" i="7" l="1"/>
  <c r="O37" i="7"/>
  <c r="L37" i="7"/>
  <c r="N37" i="7"/>
  <c r="M37" i="7"/>
  <c r="L42" i="7" l="1"/>
  <c r="N42" i="7"/>
  <c r="I37" i="3" l="1"/>
  <c r="N37" i="3" l="1"/>
  <c r="M37" i="3"/>
  <c r="O37" i="3"/>
  <c r="D3" i="3"/>
  <c r="D6" i="3" l="1"/>
  <c r="H37" i="3" l="1"/>
  <c r="F8" i="5"/>
  <c r="I8" i="5"/>
  <c r="A9" i="5"/>
  <c r="F9" i="5"/>
  <c r="I9" i="5"/>
  <c r="F10" i="5"/>
  <c r="I10" i="5"/>
  <c r="F11" i="5"/>
  <c r="I11" i="5" s="1"/>
  <c r="F12" i="5"/>
  <c r="I12" i="5"/>
  <c r="I13" i="5" s="1"/>
  <c r="F14" i="5"/>
  <c r="I14" i="5"/>
  <c r="F15" i="5"/>
  <c r="I15" i="5"/>
  <c r="F16" i="5"/>
  <c r="I16" i="5" s="1"/>
  <c r="F17" i="5"/>
  <c r="I17" i="5" s="1"/>
  <c r="F18" i="5"/>
  <c r="I18" i="5"/>
  <c r="F19" i="5"/>
  <c r="I19" i="5"/>
  <c r="F20" i="5"/>
  <c r="I20" i="5" s="1"/>
  <c r="F21" i="5"/>
  <c r="I21" i="5" s="1"/>
  <c r="F22" i="5"/>
  <c r="I22" i="5"/>
  <c r="F23" i="5"/>
  <c r="I23" i="5" s="1"/>
  <c r="F24" i="5"/>
  <c r="I24" i="5" s="1"/>
  <c r="F25" i="5"/>
  <c r="I25" i="5"/>
  <c r="F26" i="5"/>
  <c r="I26" i="5" s="1"/>
  <c r="F29" i="5"/>
  <c r="I29" i="5" s="1"/>
  <c r="A30" i="5"/>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F30" i="5"/>
  <c r="I30" i="5" s="1"/>
  <c r="F31" i="5"/>
  <c r="I31" i="5" s="1"/>
  <c r="F32" i="5"/>
  <c r="I32" i="5" s="1"/>
  <c r="F33" i="5"/>
  <c r="I33" i="5" s="1"/>
  <c r="F34" i="5"/>
  <c r="I34" i="5"/>
  <c r="F35" i="5"/>
  <c r="I35" i="5"/>
  <c r="F36" i="5"/>
  <c r="I36" i="5"/>
  <c r="F37" i="5"/>
  <c r="I37" i="5"/>
  <c r="F38" i="5"/>
  <c r="I38" i="5"/>
  <c r="F39" i="5"/>
  <c r="F40" i="5"/>
  <c r="I40" i="5" s="1"/>
  <c r="F41" i="5"/>
  <c r="I41" i="5"/>
  <c r="F42" i="5"/>
  <c r="I42" i="5" s="1"/>
  <c r="F43" i="5"/>
  <c r="I43" i="5" s="1"/>
  <c r="F44" i="5"/>
  <c r="I44" i="5"/>
  <c r="F45" i="5"/>
  <c r="F46" i="5"/>
  <c r="I46" i="5"/>
  <c r="F47" i="5"/>
  <c r="I47" i="5"/>
  <c r="F48" i="5"/>
  <c r="I48" i="5" s="1"/>
  <c r="F49" i="5"/>
  <c r="I49" i="5" s="1"/>
  <c r="F50" i="5"/>
  <c r="I50" i="5"/>
  <c r="F51" i="5"/>
  <c r="I51" i="5"/>
  <c r="F52" i="5"/>
  <c r="I52" i="5"/>
  <c r="F53" i="5"/>
  <c r="I53" i="5" s="1"/>
  <c r="F54" i="5"/>
  <c r="I54" i="5"/>
  <c r="F55" i="5"/>
  <c r="I55" i="5"/>
  <c r="F56" i="5"/>
  <c r="I56" i="5"/>
  <c r="F57" i="5"/>
  <c r="I57" i="5"/>
  <c r="F58" i="5"/>
  <c r="I58" i="5"/>
  <c r="F59" i="5"/>
  <c r="I59" i="5"/>
  <c r="F60" i="5"/>
  <c r="I60" i="5" s="1"/>
  <c r="F61" i="5"/>
  <c r="I61" i="5"/>
  <c r="F62" i="5"/>
  <c r="I62" i="5" s="1"/>
  <c r="F67" i="5"/>
  <c r="I67" i="5"/>
  <c r="F68" i="5"/>
  <c r="I68" i="5"/>
  <c r="F69" i="5"/>
  <c r="I69" i="5" s="1"/>
  <c r="F72" i="5"/>
  <c r="I72" i="5"/>
  <c r="F73" i="5"/>
  <c r="I73" i="5"/>
  <c r="F77" i="5"/>
  <c r="I77" i="5" s="1"/>
  <c r="A78" i="5"/>
  <c r="A79" i="5" s="1"/>
  <c r="A80" i="5" s="1"/>
  <c r="A81" i="5" s="1"/>
  <c r="A82" i="5" s="1"/>
  <c r="A83" i="5" s="1"/>
  <c r="A84" i="5" s="1"/>
  <c r="A85" i="5" s="1"/>
  <c r="A86" i="5" s="1"/>
  <c r="A87" i="5" s="1"/>
  <c r="A88" i="5" s="1"/>
  <c r="A89" i="5" s="1"/>
  <c r="A90" i="5" s="1"/>
  <c r="A91" i="5" s="1"/>
  <c r="A92" i="5" s="1"/>
  <c r="A93" i="5" s="1"/>
  <c r="A94" i="5" s="1"/>
  <c r="A95" i="5" s="1"/>
  <c r="A96" i="5" s="1"/>
  <c r="F78" i="5"/>
  <c r="I78" i="5" s="1"/>
  <c r="F79" i="5"/>
  <c r="I79" i="5" s="1"/>
  <c r="F80" i="5"/>
  <c r="I80" i="5"/>
  <c r="F81" i="5"/>
  <c r="I81" i="5" s="1"/>
  <c r="F82" i="5"/>
  <c r="I82" i="5" s="1"/>
  <c r="F83" i="5"/>
  <c r="I83" i="5" s="1"/>
  <c r="F84" i="5"/>
  <c r="I84" i="5" s="1"/>
  <c r="F85" i="5"/>
  <c r="I85" i="5"/>
  <c r="F86" i="5"/>
  <c r="I86" i="5"/>
  <c r="F87" i="5"/>
  <c r="I87" i="5" s="1"/>
  <c r="F88" i="5"/>
  <c r="I88" i="5" s="1"/>
  <c r="F89" i="5"/>
  <c r="I89" i="5" s="1"/>
  <c r="F90" i="5"/>
  <c r="I90" i="5" s="1"/>
  <c r="F91" i="5"/>
  <c r="I91" i="5" s="1"/>
  <c r="F92" i="5"/>
  <c r="I92" i="5" s="1"/>
  <c r="F93" i="5"/>
  <c r="I93" i="5" s="1"/>
  <c r="F94" i="5"/>
  <c r="I94" i="5" s="1"/>
  <c r="F95" i="5"/>
  <c r="I95" i="5"/>
  <c r="F96" i="5"/>
  <c r="I96" i="5"/>
  <c r="F99" i="5"/>
  <c r="I99" i="5" s="1"/>
  <c r="A100" i="5"/>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F100" i="5"/>
  <c r="I100" i="5" s="1"/>
  <c r="F101" i="5"/>
  <c r="I101" i="5" s="1"/>
  <c r="F102" i="5"/>
  <c r="I102" i="5" s="1"/>
  <c r="F103" i="5"/>
  <c r="I103" i="5"/>
  <c r="F104" i="5"/>
  <c r="I104" i="5"/>
  <c r="F105" i="5"/>
  <c r="I105" i="5"/>
  <c r="F106" i="5"/>
  <c r="I106" i="5"/>
  <c r="F107" i="5"/>
  <c r="I107" i="5"/>
  <c r="F108" i="5"/>
  <c r="I108" i="5"/>
  <c r="F109" i="5"/>
  <c r="I109" i="5"/>
  <c r="F110" i="5"/>
  <c r="I110" i="5" s="1"/>
  <c r="F111" i="5"/>
  <c r="I111" i="5" s="1"/>
  <c r="F112" i="5"/>
  <c r="I112" i="5" s="1"/>
  <c r="F113" i="5"/>
  <c r="I113" i="5" s="1"/>
  <c r="F114" i="5"/>
  <c r="I114" i="5" s="1"/>
  <c r="F115" i="5"/>
  <c r="I115" i="5" s="1"/>
  <c r="F116" i="5"/>
  <c r="I116" i="5" s="1"/>
  <c r="F117" i="5"/>
  <c r="I117" i="5"/>
  <c r="F118" i="5"/>
  <c r="I118" i="5" s="1"/>
  <c r="F119" i="5"/>
  <c r="I119" i="5"/>
  <c r="F120" i="5"/>
  <c r="I120" i="5" s="1"/>
  <c r="F121" i="5"/>
  <c r="I121" i="5" s="1"/>
  <c r="F122" i="5"/>
  <c r="I122" i="5"/>
  <c r="F123" i="5"/>
  <c r="I123" i="5"/>
  <c r="F124" i="5"/>
  <c r="I124" i="5" s="1"/>
  <c r="F125" i="5"/>
  <c r="I125" i="5" s="1"/>
  <c r="F126" i="5"/>
  <c r="I126" i="5" s="1"/>
  <c r="F127" i="5"/>
  <c r="I127" i="5" s="1"/>
  <c r="F128" i="5"/>
  <c r="I128" i="5" s="1"/>
  <c r="F129" i="5"/>
  <c r="I129" i="5" s="1"/>
  <c r="F130" i="5"/>
  <c r="I130" i="5" s="1"/>
  <c r="F131" i="5"/>
  <c r="I131" i="5" s="1"/>
  <c r="F132" i="5"/>
  <c r="I132" i="5" s="1"/>
  <c r="F133" i="5"/>
  <c r="I133" i="5" s="1"/>
  <c r="F134" i="5"/>
  <c r="I134" i="5" s="1"/>
  <c r="F135" i="5"/>
  <c r="I135" i="5" s="1"/>
  <c r="F136" i="5"/>
  <c r="I136" i="5"/>
  <c r="F137" i="5"/>
  <c r="I137" i="5"/>
  <c r="F138" i="5"/>
  <c r="I138" i="5"/>
  <c r="F139" i="5"/>
  <c r="I139" i="5"/>
  <c r="F140" i="5"/>
  <c r="I140" i="5" s="1"/>
  <c r="F141" i="5"/>
  <c r="I141" i="5" s="1"/>
  <c r="F142" i="5"/>
  <c r="I142" i="5" s="1"/>
  <c r="F143" i="5"/>
  <c r="I143" i="5" s="1"/>
  <c r="F144" i="5"/>
  <c r="I144" i="5" s="1"/>
  <c r="F145" i="5"/>
  <c r="I145" i="5" s="1"/>
  <c r="F146" i="5"/>
  <c r="I146" i="5" s="1"/>
  <c r="F147" i="5"/>
  <c r="I147" i="5" s="1"/>
  <c r="F148" i="5"/>
  <c r="I148" i="5" s="1"/>
  <c r="F149" i="5"/>
  <c r="I149" i="5" s="1"/>
  <c r="F150" i="5"/>
  <c r="I150" i="5" s="1"/>
  <c r="F151" i="5"/>
  <c r="I151" i="5" s="1"/>
  <c r="F152" i="5"/>
  <c r="I152" i="5" s="1"/>
  <c r="F153" i="5"/>
  <c r="I153" i="5" s="1"/>
  <c r="F154" i="5"/>
  <c r="I154" i="5" s="1"/>
  <c r="F155" i="5"/>
  <c r="I155" i="5" s="1"/>
  <c r="F156" i="5"/>
  <c r="I156" i="5" s="1"/>
  <c r="F157" i="5"/>
  <c r="I157" i="5" s="1"/>
  <c r="F158" i="5"/>
  <c r="I158" i="5" s="1"/>
  <c r="F159" i="5"/>
  <c r="I159" i="5" s="1"/>
  <c r="F160" i="5"/>
  <c r="I160" i="5" s="1"/>
  <c r="F161" i="5"/>
  <c r="I161" i="5" s="1"/>
  <c r="F162" i="5"/>
  <c r="I162" i="5" s="1"/>
  <c r="F163" i="5"/>
  <c r="I163" i="5" s="1"/>
  <c r="F164" i="5"/>
  <c r="I164" i="5" s="1"/>
  <c r="F165" i="5"/>
  <c r="I165" i="5" s="1"/>
  <c r="F166" i="5"/>
  <c r="I166" i="5" s="1"/>
  <c r="F167" i="5"/>
  <c r="I167" i="5" s="1"/>
  <c r="F168" i="5"/>
  <c r="I168" i="5" s="1"/>
  <c r="F169" i="5"/>
  <c r="I169" i="5" s="1"/>
  <c r="F170" i="5"/>
  <c r="I170" i="5" s="1"/>
  <c r="F171" i="5"/>
  <c r="I171" i="5" s="1"/>
  <c r="F172" i="5"/>
  <c r="I172" i="5" s="1"/>
  <c r="F173" i="5"/>
  <c r="I173" i="5" s="1"/>
  <c r="F174" i="5"/>
  <c r="I174" i="5" s="1"/>
  <c r="F175" i="5"/>
  <c r="I175" i="5" s="1"/>
  <c r="F176" i="5"/>
  <c r="I176" i="5" s="1"/>
  <c r="F177" i="5"/>
  <c r="I177" i="5" s="1"/>
  <c r="F178" i="5"/>
  <c r="I178" i="5" s="1"/>
  <c r="F179" i="5"/>
  <c r="I179" i="5"/>
  <c r="F180" i="5"/>
  <c r="I180" i="5" s="1"/>
  <c r="F181" i="5"/>
  <c r="I181" i="5"/>
  <c r="F182" i="5"/>
  <c r="I182" i="5"/>
  <c r="F183" i="5"/>
  <c r="I183" i="5"/>
  <c r="F184" i="5"/>
  <c r="I184" i="5" s="1"/>
  <c r="F185" i="5"/>
  <c r="I185" i="5" s="1"/>
  <c r="F186" i="5"/>
  <c r="I186" i="5" s="1"/>
  <c r="F187" i="5"/>
  <c r="I187" i="5" s="1"/>
  <c r="F188" i="5"/>
  <c r="I188" i="5" s="1"/>
  <c r="F189" i="5"/>
  <c r="I189" i="5"/>
  <c r="F190" i="5"/>
  <c r="I190" i="5" s="1"/>
  <c r="F191" i="5"/>
  <c r="I191" i="5" s="1"/>
  <c r="F192" i="5"/>
  <c r="I192" i="5"/>
  <c r="F193" i="5"/>
  <c r="I193" i="5"/>
  <c r="A10" i="5" l="1"/>
  <c r="A11" i="5" s="1"/>
  <c r="A12" i="5" s="1"/>
  <c r="A13" i="5" s="1"/>
  <c r="A14" i="5" s="1"/>
  <c r="A15" i="5" s="1"/>
  <c r="A16" i="5" s="1"/>
  <c r="A17" i="5" s="1"/>
  <c r="A18" i="5" s="1"/>
  <c r="A19" i="5" s="1"/>
  <c r="A20" i="5" s="1"/>
  <c r="A21" i="5" s="1"/>
  <c r="A22" i="5" s="1"/>
  <c r="A23" i="5" s="1"/>
  <c r="A24" i="5" s="1"/>
  <c r="A25" i="5" s="1"/>
  <c r="A26" i="5" s="1"/>
  <c r="F31" i="3"/>
  <c r="F27" i="3"/>
  <c r="F11" i="3"/>
  <c r="F30" i="3"/>
  <c r="F14" i="3"/>
  <c r="E10" i="3"/>
  <c r="G21" i="3"/>
  <c r="F17" i="3"/>
  <c r="F32" i="3"/>
  <c r="F24" i="3"/>
  <c r="G7" i="3"/>
  <c r="G8" i="3"/>
  <c r="G30" i="3"/>
  <c r="E18" i="3"/>
  <c r="L18" i="3" s="1"/>
  <c r="E17" i="3"/>
  <c r="F9" i="3"/>
  <c r="G31" i="3"/>
  <c r="E27" i="3"/>
  <c r="G18" i="3"/>
  <c r="F10" i="3"/>
  <c r="G36" i="3"/>
  <c r="E28" i="3"/>
  <c r="F35" i="3"/>
  <c r="E31" i="3"/>
  <c r="E15" i="3"/>
  <c r="F34" i="3"/>
  <c r="F18" i="3"/>
  <c r="E14" i="3"/>
  <c r="G25" i="3"/>
  <c r="F21" i="3"/>
  <c r="E36" i="3"/>
  <c r="G28" i="3"/>
  <c r="L28" i="3" s="1"/>
  <c r="G12" i="3"/>
  <c r="F6" i="3"/>
  <c r="G11" i="3"/>
  <c r="E34" i="3"/>
  <c r="F25" i="3"/>
  <c r="G13" i="3"/>
  <c r="F12" i="3"/>
  <c r="E7" i="3"/>
  <c r="E23" i="3"/>
  <c r="E11" i="3"/>
  <c r="G33" i="3"/>
  <c r="E21" i="3"/>
  <c r="G20" i="3"/>
  <c r="E12" i="3"/>
  <c r="K33" i="3"/>
  <c r="J29" i="3"/>
  <c r="K17" i="3"/>
  <c r="K13" i="3"/>
  <c r="J35" i="3"/>
  <c r="K15" i="3"/>
  <c r="K31" i="3"/>
  <c r="J27" i="3"/>
  <c r="K11" i="3"/>
  <c r="J33" i="3"/>
  <c r="K29" i="3"/>
  <c r="K21" i="3"/>
  <c r="J17" i="3"/>
  <c r="J13" i="3"/>
  <c r="K27" i="3"/>
  <c r="J19" i="3"/>
  <c r="J11" i="3"/>
  <c r="K35" i="3"/>
  <c r="K23" i="3"/>
  <c r="K19" i="3"/>
  <c r="J20" i="3"/>
  <c r="J16" i="3"/>
  <c r="J32" i="3"/>
  <c r="K14" i="3"/>
  <c r="K22" i="3"/>
  <c r="K30" i="3"/>
  <c r="K10" i="3"/>
  <c r="K26" i="3"/>
  <c r="K12" i="3"/>
  <c r="K8" i="3"/>
  <c r="K24" i="3"/>
  <c r="J10" i="3"/>
  <c r="J26" i="3"/>
  <c r="K7" i="3"/>
  <c r="J24" i="3"/>
  <c r="J7" i="3"/>
  <c r="K16" i="3"/>
  <c r="K32" i="3"/>
  <c r="J30" i="3"/>
  <c r="J12" i="3"/>
  <c r="J28" i="3"/>
  <c r="K20" i="3"/>
  <c r="J14" i="3"/>
  <c r="J22" i="3"/>
  <c r="J6" i="3"/>
  <c r="K6" i="3"/>
  <c r="F13" i="5"/>
  <c r="A54" i="5"/>
  <c r="A55" i="5" s="1"/>
  <c r="A56" i="5" s="1"/>
  <c r="A57" i="5" s="1"/>
  <c r="A58" i="5" s="1"/>
  <c r="A59" i="5" s="1"/>
  <c r="A60" i="5" s="1"/>
  <c r="A61" i="5" s="1"/>
  <c r="A62" i="5" s="1"/>
  <c r="L36" i="3"/>
  <c r="L12" i="3"/>
  <c r="J9" i="3" l="1"/>
  <c r="J8" i="3"/>
  <c r="K36" i="3"/>
  <c r="K18" i="3"/>
  <c r="J18" i="3"/>
  <c r="K28" i="3"/>
  <c r="K9" i="3"/>
  <c r="J36" i="3"/>
  <c r="K34" i="3"/>
  <c r="J34" i="3"/>
  <c r="J31" i="3"/>
  <c r="J25" i="3"/>
  <c r="J37" i="3" s="1"/>
  <c r="J15" i="3"/>
  <c r="J23" i="3"/>
  <c r="J21" i="3"/>
  <c r="G6" i="3"/>
  <c r="E32" i="3"/>
  <c r="E22" i="3"/>
  <c r="E8" i="3"/>
  <c r="E24" i="3"/>
  <c r="E33" i="3"/>
  <c r="F23" i="3"/>
  <c r="E20" i="3"/>
  <c r="L20" i="3" s="1"/>
  <c r="G9" i="3"/>
  <c r="L9" i="3" s="1"/>
  <c r="E29" i="3"/>
  <c r="G26" i="3"/>
  <c r="F19" i="3"/>
  <c r="F8" i="3"/>
  <c r="G17" i="3"/>
  <c r="G34" i="3"/>
  <c r="G16" i="3"/>
  <c r="F29" i="3"/>
  <c r="E19" i="3"/>
  <c r="F16" i="3"/>
  <c r="F36" i="3"/>
  <c r="E25" i="3"/>
  <c r="L25" i="3" s="1"/>
  <c r="G22" i="3"/>
  <c r="L22" i="3" s="1"/>
  <c r="F15" i="3"/>
  <c r="G35" i="3"/>
  <c r="K25" i="3"/>
  <c r="F7" i="3"/>
  <c r="F13" i="3"/>
  <c r="F26" i="3"/>
  <c r="E6" i="3"/>
  <c r="G32" i="3"/>
  <c r="L32" i="3" s="1"/>
  <c r="F22" i="3"/>
  <c r="E35" i="3"/>
  <c r="G24" i="3"/>
  <c r="L24" i="3" s="1"/>
  <c r="E13" i="3"/>
  <c r="G10" i="3"/>
  <c r="L10" i="3" s="1"/>
  <c r="E30" i="3"/>
  <c r="G23" i="3"/>
  <c r="L23" i="3" s="1"/>
  <c r="E16" i="3"/>
  <c r="G29" i="3"/>
  <c r="L29" i="3" s="1"/>
  <c r="G15" i="3"/>
  <c r="F28" i="3"/>
  <c r="G14" i="3"/>
  <c r="L14" i="3" s="1"/>
  <c r="G27" i="3"/>
  <c r="L27" i="3" s="1"/>
  <c r="F20" i="3"/>
  <c r="E9" i="3"/>
  <c r="F33" i="3"/>
  <c r="E26" i="3"/>
  <c r="G19" i="3"/>
  <c r="K37" i="3"/>
  <c r="L30" i="3"/>
  <c r="L34" i="3"/>
  <c r="L7" i="3"/>
  <c r="L33" i="3"/>
  <c r="L21" i="3"/>
  <c r="L17" i="3"/>
  <c r="L13" i="3"/>
  <c r="L31" i="3"/>
  <c r="L19" i="3"/>
  <c r="L15" i="3"/>
  <c r="L11" i="3"/>
  <c r="L8" i="3"/>
  <c r="L35" i="3" l="1"/>
  <c r="L16" i="3"/>
  <c r="L26" i="3"/>
  <c r="L6" i="3"/>
  <c r="L37" i="3" s="1"/>
  <c r="O42" i="3"/>
  <c r="P42" i="3"/>
  <c r="P37" i="3"/>
  <c r="N42" i="3" l="1"/>
  <c r="L42" i="3"/>
</calcChain>
</file>

<file path=xl/comments1.xml><?xml version="1.0" encoding="utf-8"?>
<comments xmlns="http://schemas.openxmlformats.org/spreadsheetml/2006/main">
  <authors>
    <author>Pehr Hård (Svanen)</author>
  </authors>
  <commentList>
    <comment ref="I5" authorId="0" shapeId="0">
      <text>
        <r>
          <rPr>
            <b/>
            <sz val="9"/>
            <color indexed="81"/>
            <rFont val="Tahoma"/>
            <family val="2"/>
          </rPr>
          <t>If there is no DID# for the raw material you have to enter information qbout degradation and toxicity in the CDV-sheet</t>
        </r>
      </text>
    </comment>
    <comment ref="J5" authorId="0" shapeId="0">
      <text>
        <r>
          <rPr>
            <b/>
            <sz val="9"/>
            <color indexed="81"/>
            <rFont val="Tahoma"/>
            <family val="2"/>
          </rPr>
          <t>If there is no DID# for the raw material you have to enter information qbout degradation and toxicity in the CDV-sheet</t>
        </r>
      </text>
    </comment>
    <comment ref="K5" authorId="0" shapeId="0">
      <text>
        <r>
          <rPr>
            <b/>
            <sz val="9"/>
            <color indexed="81"/>
            <rFont val="Tahoma"/>
            <family val="2"/>
          </rPr>
          <t>If there is no DID# for the raw material you have to enter information qbout degradation and toxicity in the CDV-sheet</t>
        </r>
      </text>
    </comment>
  </commentList>
</comments>
</file>

<file path=xl/sharedStrings.xml><?xml version="1.0" encoding="utf-8"?>
<sst xmlns="http://schemas.openxmlformats.org/spreadsheetml/2006/main" count="2305" uniqueCount="568">
  <si>
    <t>aNBO</t>
  </si>
  <si>
    <t>anNBO</t>
  </si>
  <si>
    <t>SUM</t>
  </si>
  <si>
    <t>DF</t>
  </si>
  <si>
    <t>Detergents Ingredients Database</t>
  </si>
  <si>
    <t xml:space="preserve">Part A. List of ingredients. </t>
  </si>
  <si>
    <t>Acute toxicity</t>
  </si>
  <si>
    <t>Chronic toxicity</t>
  </si>
  <si>
    <t>Degradation</t>
  </si>
  <si>
    <t>DID-no</t>
  </si>
  <si>
    <t>Ingredient name</t>
  </si>
  <si>
    <t xml:space="preserve">LC50/    EC50 </t>
  </si>
  <si>
    <t>SF(acute)</t>
  </si>
  <si>
    <t>TF(acute)</t>
  </si>
  <si>
    <t>NOEC (*)</t>
  </si>
  <si>
    <t>SF  (chronic) (*)</t>
  </si>
  <si>
    <t>TF  (chronic)</t>
  </si>
  <si>
    <t xml:space="preserve">Aerobic </t>
  </si>
  <si>
    <t xml:space="preserve">Anaerobic </t>
  </si>
  <si>
    <t>Anionic surfactants</t>
  </si>
  <si>
    <t>Linear alkyl benzene sulphonates 11,5 - 11,8 (LAS)</t>
  </si>
  <si>
    <t>R</t>
  </si>
  <si>
    <t>N</t>
  </si>
  <si>
    <t>LAS (C10-13 alkyl) triethanolamine salt</t>
  </si>
  <si>
    <t>O</t>
  </si>
  <si>
    <t>C 14/17 Alkyl sulphonate</t>
  </si>
  <si>
    <t>C 8/10 Alkyl sulphate</t>
  </si>
  <si>
    <t>Y</t>
  </si>
  <si>
    <t>C 12/14 Alkyl sulphate (AS)</t>
  </si>
  <si>
    <t>C 12/18 Alkyl sulphate (AS) (#)</t>
  </si>
  <si>
    <t>C 16/18 Fatty alcohol sulphate (FAS)</t>
  </si>
  <si>
    <t>C 12/15 A 1-3 EO sulphate</t>
  </si>
  <si>
    <t>C 16/18 A 3-4 EO sulphate</t>
  </si>
  <si>
    <t>Dialkyl sulpho succinate</t>
  </si>
  <si>
    <t>I</t>
  </si>
  <si>
    <t>C 12/14 Sulpho- fatty acid methylester</t>
  </si>
  <si>
    <t>C 16/18 Sulpho- fatty acid methylester</t>
  </si>
  <si>
    <t>C 14/16 alfa Olefin sulphonate</t>
  </si>
  <si>
    <t>C 14/18 alfa Olefin sulphonate</t>
  </si>
  <si>
    <t xml:space="preserve">Soap C&gt;12-22          </t>
  </si>
  <si>
    <t xml:space="preserve">Lauroyl Sarcosinate    </t>
  </si>
  <si>
    <t>C9/11 2-10 EO Carboxymethylated, sodium salt or acid</t>
  </si>
  <si>
    <t>C12/18 2-10 EO Carboxymethylated, sodium salt or acid</t>
  </si>
  <si>
    <t>C 12/18 Alkyl phosphate esters</t>
  </si>
  <si>
    <t>Non-ionic surfactants</t>
  </si>
  <si>
    <t>C8 A 1-5 EO</t>
  </si>
  <si>
    <t>C 9/11 A, &gt;3-6 EO predominantly linear</t>
  </si>
  <si>
    <t>C 9/11 A, &gt;6-10 EO predominantly linear</t>
  </si>
  <si>
    <t>C 9/11 A, 5-11 EO multibranched</t>
  </si>
  <si>
    <t>C10 A, 5-11 EO multibr.(Trimer-propen-oxo-alcohol)</t>
  </si>
  <si>
    <t>C 12/15 A, 2-6 EO predominantly linear</t>
  </si>
  <si>
    <t>C12/14 5-8 EO 1 t-BuO (endcapped)</t>
  </si>
  <si>
    <t>C 12/15 A, 3-12 EO multibranched</t>
  </si>
  <si>
    <t>C 12/15 (mean value C&lt;14) A, &gt;6-9 EO</t>
  </si>
  <si>
    <t>C 12/15 (mean value C&gt;14) A, &gt;6-9 EO</t>
  </si>
  <si>
    <t>C  12/15 A, &gt;9-12 EO</t>
  </si>
  <si>
    <t>C  12/15 A &gt;12-20 EO</t>
  </si>
  <si>
    <t>C  12/15 A &gt;20-30 EO</t>
  </si>
  <si>
    <t xml:space="preserve">C  12/15 A, &gt;30 EO  </t>
  </si>
  <si>
    <t xml:space="preserve">C  12/18 A, 0-3 EO  </t>
  </si>
  <si>
    <t>C  12/18 A, 5-10 EO</t>
  </si>
  <si>
    <t>C  12/18 A, &gt;10-20 EO</t>
  </si>
  <si>
    <t xml:space="preserve">C  16/18 A, 2-8 EO  </t>
  </si>
  <si>
    <t>C  16/18 A, &gt;9-18 EO</t>
  </si>
  <si>
    <t>C  16/18 A, 20-30 EO</t>
  </si>
  <si>
    <t xml:space="preserve">C  16/18 A, &gt;30 EO   </t>
  </si>
  <si>
    <t>C12-15 A 2-6 EO 2-6 PO</t>
  </si>
  <si>
    <t>C10-16 A 0-3 PO 6-7 EO</t>
  </si>
  <si>
    <t>Glycerin (1-5 EO) cocoate</t>
  </si>
  <si>
    <t>Glycerin (6-17 EO) cocoate</t>
  </si>
  <si>
    <t>C 12/14 Glucose amide</t>
  </si>
  <si>
    <t>C 16/18 Glucose amide</t>
  </si>
  <si>
    <t>C 8/10 Alkyl polyglycoside</t>
  </si>
  <si>
    <t>C8/12 Alkyl polyglycoside, branched</t>
  </si>
  <si>
    <t>C 8/16 or C12-14 Alkyl polyglycoside</t>
  </si>
  <si>
    <t xml:space="preserve">Coconut fatty acid monoethanolamide        </t>
  </si>
  <si>
    <t xml:space="preserve">Coconut fatty acid monoethanolamide 4-5 EO   </t>
  </si>
  <si>
    <t>Coconut fatty acid diethanolamide</t>
  </si>
  <si>
    <t>PEG-4 Rapeseed amide</t>
  </si>
  <si>
    <t>Amphoteric surfactants</t>
  </si>
  <si>
    <t>C12/15 Alkyl dimethylbetaine</t>
  </si>
  <si>
    <t>Alkyl C12/18 amidopropylbetaine</t>
  </si>
  <si>
    <t>C12/18 Alkyl amine oxide</t>
  </si>
  <si>
    <t>Cationic surfactants</t>
  </si>
  <si>
    <t>Alkyl trimethyl ammonium salts</t>
  </si>
  <si>
    <t>Alkyl ester ammonium salts</t>
  </si>
  <si>
    <t>Preservatives</t>
  </si>
  <si>
    <t>1,2-Benzisothiazol-3-one</t>
  </si>
  <si>
    <t xml:space="preserve">Benzyl alcohol              </t>
  </si>
  <si>
    <t>5-bromo-5-nitro-1,3-dioxane</t>
  </si>
  <si>
    <t>P</t>
  </si>
  <si>
    <t>2-bromo-2-nitropropane-1,3-diol</t>
  </si>
  <si>
    <t xml:space="preserve">Chloroacetamide      </t>
  </si>
  <si>
    <t xml:space="preserve">Diazolinidylurea         </t>
  </si>
  <si>
    <t xml:space="preserve">Formaldehyde               </t>
  </si>
  <si>
    <t xml:space="preserve">Glutaraldehyde         </t>
  </si>
  <si>
    <t>Guanidine, hexamethylene-, homopolymer</t>
  </si>
  <si>
    <t>CMI + MIT in mixture 3:1 (§)</t>
  </si>
  <si>
    <t>2-Methyl-2H-isothiazol-3-one (MIT)</t>
  </si>
  <si>
    <t>Methyldibromoglutaronitrile</t>
  </si>
  <si>
    <t>e-phtaloimidoperoxyhexanoic acid</t>
  </si>
  <si>
    <t>Methyl-, Ethyl- and Propylparaben</t>
  </si>
  <si>
    <t xml:space="preserve">o-Phenylphenol          </t>
  </si>
  <si>
    <t xml:space="preserve">Sodium benzoate          </t>
  </si>
  <si>
    <t>Sodium hydroxy methyl glycinate</t>
  </si>
  <si>
    <t xml:space="preserve">Sodium Nitrite         </t>
  </si>
  <si>
    <t>NA</t>
  </si>
  <si>
    <t xml:space="preserve">Triclosan                   </t>
  </si>
  <si>
    <t>Other ingredients</t>
  </si>
  <si>
    <t xml:space="preserve">Silicon                                  </t>
  </si>
  <si>
    <t xml:space="preserve">Paraffin                  </t>
  </si>
  <si>
    <t xml:space="preserve">Glycerol                  </t>
  </si>
  <si>
    <t xml:space="preserve">Phosphate, as STPP   </t>
  </si>
  <si>
    <t xml:space="preserve">Zeolite                   (Insoluble Inorganic)                       </t>
  </si>
  <si>
    <t xml:space="preserve">Citrate and citric acid                      </t>
  </si>
  <si>
    <t xml:space="preserve">Polycarboxylates                </t>
  </si>
  <si>
    <t>Nitrilotriacetat (NTA)</t>
  </si>
  <si>
    <t xml:space="preserve">EDTA                        </t>
  </si>
  <si>
    <t xml:space="preserve">EDDS                         </t>
  </si>
  <si>
    <t xml:space="preserve">Clay                   (Insoluble Inorganic)          </t>
  </si>
  <si>
    <t xml:space="preserve">Carbonates                  </t>
  </si>
  <si>
    <t xml:space="preserve">Fatty acids C&gt;=14    </t>
  </si>
  <si>
    <t xml:space="preserve">Silicates                   </t>
  </si>
  <si>
    <t>Polyasparaginic acid, Na-salt</t>
  </si>
  <si>
    <t>Perborates (as Boron)</t>
  </si>
  <si>
    <t>Percarbonate           (See carbonate)</t>
  </si>
  <si>
    <t>Tetraacetylethylenediamine (TAED)</t>
  </si>
  <si>
    <t xml:space="preserve">C1-C4 alcohols                </t>
  </si>
  <si>
    <t>Mono-, di- and triethanol amine</t>
  </si>
  <si>
    <t>Polyvinylpyrrolidon (PVP)</t>
  </si>
  <si>
    <t>Carboxymethylcellulose (CMC)</t>
  </si>
  <si>
    <t xml:space="preserve">Sodium and magnesium sulphate        </t>
  </si>
  <si>
    <t xml:space="preserve">Calcium- and sodiumchloride </t>
  </si>
  <si>
    <t xml:space="preserve">Urea                          </t>
  </si>
  <si>
    <t>Silicon dioxide, quartz          (Insoluble inorganic)</t>
  </si>
  <si>
    <t>Polyethylene glycol, MW&gt;4000</t>
  </si>
  <si>
    <t>Polyethylene glycol, MW&lt;4000</t>
  </si>
  <si>
    <t xml:space="preserve">Na-/Mg-/KOH         </t>
  </si>
  <si>
    <t xml:space="preserve">Enzymes/proteins     </t>
  </si>
  <si>
    <t>Perfume, if not other specified (**)</t>
  </si>
  <si>
    <t>Dyes, if not other specified (**)</t>
  </si>
  <si>
    <t xml:space="preserve">Starch                       </t>
  </si>
  <si>
    <t xml:space="preserve">Anionic polyester       </t>
  </si>
  <si>
    <t xml:space="preserve">PVNO/PVPI                              </t>
  </si>
  <si>
    <t>Zn Ftalocyanin sulphonate</t>
  </si>
  <si>
    <t xml:space="preserve">Iminodisuccinat         </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</si>
  <si>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</si>
  <si>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</si>
  <si>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</si>
  <si>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</si>
  <si>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</si>
  <si>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</si>
  <si>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</si>
  <si>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</si>
  <si>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</si>
  <si>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</si>
  <si>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</si>
  <si>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</si>
  <si>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</si>
  <si>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</si>
  <si>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</si>
  <si>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</si>
  <si>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</si>
  <si>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</si>
  <si>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</si>
  <si>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</si>
  <si>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</si>
  <si>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</si>
  <si>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</si>
  <si>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</si>
  <si>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</si>
  <si>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</si>
  <si>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</si>
  <si>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</si>
  <si>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</si>
  <si>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</si>
  <si>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</si>
  <si>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</si>
  <si>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</si>
  <si>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</si>
  <si>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</si>
  <si>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</si>
  <si>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</si>
  <si>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</si>
  <si>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 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</si>
  <si>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</si>
  <si>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</si>
  <si>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</si>
  <si>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</si>
  <si>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</si>
  <si>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</si>
  <si>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</si>
  <si>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</si>
  <si>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</si>
  <si>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</si>
  <si>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</si>
  <si>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</si>
  <si>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 xml:space="preserve">Phosphonates              </t>
  </si>
  <si>
    <t>Cumene sulphonates</t>
  </si>
  <si>
    <t xml:space="preserve">Block polymers (***)          </t>
  </si>
  <si>
    <t>Xylene Sulphonate</t>
  </si>
  <si>
    <t>Proteinhydrolizates, wheatgluten</t>
  </si>
  <si>
    <t>Mn-Saltren (CAS 61007-89-4)</t>
  </si>
  <si>
    <t>Tri-Sodium methylglycine diacetat</t>
  </si>
  <si>
    <t>Insoluble inorganic</t>
  </si>
  <si>
    <t xml:space="preserve">Inorganic ingredient with very low, or no ability to dissolve in water. </t>
  </si>
  <si>
    <t>(*)</t>
  </si>
  <si>
    <t>If no acceptable chronic toxicity data was found, these columns are empty. In that case TF(chronic) is defined as equal to TF(acute)</t>
  </si>
  <si>
    <t>(**)</t>
  </si>
  <si>
    <t xml:space="preserve">As a general rule licence applicants must use the data on the list. Perfumes and dyes are exceptions. If toxicity data is submitted by </t>
  </si>
  <si>
    <t xml:space="preserve">the licence applicant the submitted data shall be used to calculate the TF and determine the degradability. If not, the values on the list shall be used. </t>
  </si>
  <si>
    <t>(***)</t>
  </si>
  <si>
    <t xml:space="preserve">The applicants data on aerobic degradability of DID no. 196 Block polymers will be accepted after presentation of test-report. </t>
  </si>
  <si>
    <t>(#)</t>
  </si>
  <si>
    <t>Due to a lack of toxicity results the TF has been calculated as an average of the values of C 12/14 Alkyl sulphate (AS) and C 16/18 Alkyl sulphate (AS).</t>
  </si>
  <si>
    <t>(§)</t>
  </si>
  <si>
    <t>5-Chloro-2-Methyl-4-isothiazolin-3-one and 2-Methyl-4-isothiazolin-3-one 
in mixture 3:1</t>
  </si>
  <si>
    <t xml:space="preserve">List of abbreviations: </t>
  </si>
  <si>
    <t>Safety factor for acute toxicity.</t>
  </si>
  <si>
    <t>Toxicity factor based on acute toxicity on aquatic organisms.</t>
  </si>
  <si>
    <t>SF(chronic)</t>
  </si>
  <si>
    <t>Safety factor for chronic toxicity.</t>
  </si>
  <si>
    <t>TF(chronic)</t>
  </si>
  <si>
    <t>Toxicity factor based on chronic toxicity on aquatic organisms.</t>
  </si>
  <si>
    <t>Degradation factor</t>
  </si>
  <si>
    <t xml:space="preserve">Aerobic degradation: </t>
  </si>
  <si>
    <t>Readily biodegradable according to OECD guidelines.</t>
  </si>
  <si>
    <t>Inherently biodegradable according to OECD guidelines.</t>
  </si>
  <si>
    <t>Persistent. The ingredient has failed the test for inherent biodegradability.</t>
  </si>
  <si>
    <t>The ingredient has not been tested.</t>
  </si>
  <si>
    <t>Not applicable</t>
  </si>
  <si>
    <t xml:space="preserve">Anaerobic degradation: </t>
  </si>
  <si>
    <t>Biodegradable under anaerobic conditions.</t>
  </si>
  <si>
    <t>Not biodegradable under anaerobic conditions.</t>
  </si>
  <si>
    <r>
      <t>Fatty acid, C</t>
    </r>
    <r>
      <rPr>
        <vertAlign val="subscript"/>
        <sz val="9"/>
        <rFont val="Geneva"/>
      </rPr>
      <t>6-12</t>
    </r>
    <r>
      <rPr>
        <sz val="9"/>
        <rFont val="Geneva"/>
      </rPr>
      <t xml:space="preserve"> methyl ester</t>
    </r>
  </si>
  <si>
    <t>DID-no.</t>
  </si>
  <si>
    <t xml:space="preserve">Type of product: </t>
  </si>
  <si>
    <t>Product type</t>
  </si>
  <si>
    <t>TF(chron)</t>
  </si>
  <si>
    <t>Name of product:</t>
  </si>
  <si>
    <t xml:space="preserve">F  Degradability ** </t>
  </si>
  <si>
    <t>CDV-limit (chron)</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</si>
  <si>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</si>
  <si>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</si>
  <si>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</si>
  <si>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</si>
  <si>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</si>
  <si>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</si>
  <si>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I   Amount not aerobic biodegradable organic substance per functional unit (solution). If ingredient is not on DID-list; if ingredient is aerobic biodegradable fill in "0", if ingredient is not aerobic biodegradable copy amount from column (H).</t>
  </si>
  <si>
    <t>J  Amount not anaerobic biodegradable organic substance per functional unit (solution). If ingredient is not on DID-list; if ingredient is anaerobic biodegradable fill in "0", if ingredient is not anaerobic bio     degradable copy amount from column (H).</t>
  </si>
  <si>
    <t>Note that the following exceptions
 apply:</t>
  </si>
  <si>
    <t>Example:</t>
  </si>
  <si>
    <t>Classification raw material</t>
  </si>
  <si>
    <t>Sheet "CDV"</t>
  </si>
  <si>
    <t>Sheet "DID-list"</t>
  </si>
  <si>
    <t>This sheet contains info from the DID-list and is used for the CDV-calculation</t>
  </si>
  <si>
    <t>Comments</t>
  </si>
  <si>
    <t>% of the raw material in the product</t>
  </si>
  <si>
    <t>CAS# of the specific chemical</t>
  </si>
  <si>
    <t>Function of the specific chemical</t>
  </si>
  <si>
    <t>Classification of the specific chemical</t>
  </si>
  <si>
    <t>Type of product:</t>
  </si>
  <si>
    <t>Product volume:</t>
  </si>
  <si>
    <t>Below is explanations for the different sheets in this excel file and information on how they are to be used</t>
  </si>
  <si>
    <t>Raw material trade name</t>
  </si>
  <si>
    <t>Product name:</t>
  </si>
  <si>
    <t>Raw material producer</t>
  </si>
  <si>
    <t>Internal raw material code (voluntary)</t>
  </si>
  <si>
    <t>Chemical name (given in formula)</t>
  </si>
  <si>
    <t>D &amp; E  Lowest toxicity value / safety factor *</t>
  </si>
  <si>
    <t>Exemptions</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</si>
  <si>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</si>
  <si>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</si>
  <si>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</si>
  <si>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</si>
  <si>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</si>
  <si>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</si>
  <si>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</si>
  <si>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</si>
  <si>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</si>
  <si>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</si>
  <si>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</si>
  <si>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</si>
  <si>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</si>
  <si>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</si>
  <si>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</si>
  <si>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</si>
  <si>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</si>
  <si>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</si>
  <si>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</si>
  <si>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</si>
  <si>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</si>
  <si>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</si>
  <si>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</si>
  <si>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</si>
  <si>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</si>
  <si>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</si>
  <si>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</si>
  <si>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</si>
  <si>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</si>
  <si>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</si>
  <si>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</si>
  <si>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</si>
  <si>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</si>
  <si>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</si>
  <si>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</si>
  <si>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</si>
  <si>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</si>
  <si>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</si>
  <si>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</si>
  <si>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</si>
  <si>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</si>
  <si>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</si>
  <si>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</si>
  <si>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</si>
  <si>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</si>
  <si>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</si>
  <si>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</si>
  <si>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</si>
  <si>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</si>
  <si>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</si>
  <si>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</si>
  <si>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</si>
  <si>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</si>
  <si>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</si>
  <si>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</si>
  <si>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</si>
  <si>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</si>
  <si>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</si>
  <si>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</si>
  <si>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</si>
  <si>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</si>
  <si>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</si>
  <si>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</si>
  <si>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</si>
  <si>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</si>
  <si>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</si>
  <si>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</si>
  <si>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</si>
  <si>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</si>
  <si>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</si>
  <si>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</si>
  <si>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</si>
  <si>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</si>
  <si>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</si>
  <si>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</si>
  <si>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</si>
  <si>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</si>
  <si>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</si>
  <si>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</si>
  <si>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</si>
  <si>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</si>
  <si>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</si>
  <si>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</si>
  <si>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</si>
  <si>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</si>
  <si>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</si>
  <si>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</si>
  <si>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</si>
  <si>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</si>
  <si>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</si>
  <si>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</si>
  <si>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</si>
  <si>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</si>
  <si>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</si>
  <si>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</si>
  <si>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</si>
  <si>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</si>
  <si>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</si>
  <si>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</si>
  <si>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</si>
  <si>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</si>
  <si>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</si>
  <si>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</si>
  <si>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</si>
  <si>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</si>
  <si>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</si>
  <si>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</si>
  <si>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</si>
  <si>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DID# (2007 DID-list) of the specific chemical</t>
  </si>
  <si>
    <t>* Cumensulphonate (DID# 2540) – the data on the DID list does not agree with that published under the HERA project. 
The following data on cumen-sulphonates can be used for application: aNBO = R and DF = 0.05. Since BCF = 1.41 and logKow = -2.7, cumensulphonates can in accordance with Appendix 2 be exempted from the calculation of anNBO.</t>
  </si>
  <si>
    <t>* Cumensulphonate (DID# 139) – the data on the DID list does not agree with that published under the HERA project. 
The following data on cumen-sulphonates can be used for application: aNBO = R and DF = 0.05. Since BCF = 1.41 and logKow = -2.7, cumensulphonates can in accordance with Appendix 2 be exempted from the calculation of anNBO.</t>
  </si>
  <si>
    <t>Standard dose in grams:</t>
  </si>
  <si>
    <t>Standard dose in grams</t>
  </si>
  <si>
    <t>mg/dose</t>
  </si>
  <si>
    <t>aNBO mg/dose</t>
  </si>
  <si>
    <t xml:space="preserve"> anNBO mg/dose</t>
  </si>
  <si>
    <t>CDV(chron) (l/dose)</t>
  </si>
  <si>
    <t>% of the specific substance in raw material (excluding water)</t>
  </si>
  <si>
    <t xml:space="preserve">C1-C3 alcohols                </t>
  </si>
  <si>
    <t>Chemical name of ingoing substance in the raw material</t>
  </si>
  <si>
    <t>Foam soap</t>
  </si>
  <si>
    <t>∑ H410 (%)</t>
  </si>
  <si>
    <t>∑ H411 (%)</t>
  </si>
  <si>
    <t>∑ H412 (%)</t>
  </si>
  <si>
    <t>∑ (H410*100 + H411*10 + H412)</t>
  </si>
  <si>
    <t>∑ (H410*100 + H411*10 + H412) (%)</t>
  </si>
  <si>
    <t>∑ (H410)*100 + H411*10 + H412) (%)</t>
  </si>
  <si>
    <t>∑ H410</t>
  </si>
  <si>
    <t>∑ H411</t>
  </si>
  <si>
    <r>
      <rPr>
        <sz val="10"/>
        <rFont val="Calibri"/>
        <family val="2"/>
      </rPr>
      <t xml:space="preserve">∑ </t>
    </r>
    <r>
      <rPr>
        <sz val="10"/>
        <rFont val="Arial"/>
        <family val="2"/>
      </rPr>
      <t>H412</t>
    </r>
  </si>
  <si>
    <t>Leverandør erklæring modtaget (angiv licensnr + virksomhed)</t>
  </si>
  <si>
    <t>Ja (506-140 Blumøller)</t>
  </si>
  <si>
    <t>JA (526-115 Alpha)</t>
  </si>
  <si>
    <t>Ja, Bilag 4 (517-044 Dalli)</t>
  </si>
  <si>
    <t>bilag 4 (526-131 Forchem)</t>
  </si>
  <si>
    <t>Ja (506-149 Dalli)</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</si>
  <si>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raw material/ingredient and/or in the in the Nordic Swan Ecolabelled product in concentrations less than 100 ppm (0,0100 w-%, 100 mg/kg) in the Nordic Swan Ecolabelled rinse off product. Impurities of over 1.0% concentration in the raw material are regarded as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</si>
  <si>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R17</t>
  </si>
  <si>
    <t>R19</t>
  </si>
  <si>
    <t>R18</t>
  </si>
  <si>
    <t>Do you have appendix 2 for this  raw material</t>
  </si>
  <si>
    <t>Do you have SDS for this  raw material</t>
  </si>
  <si>
    <t>Detergents Ingredients Database, version 2016</t>
  </si>
  <si>
    <t xml:space="preserve">                                         </t>
  </si>
  <si>
    <t>LC50/ EC50 (*)</t>
  </si>
  <si>
    <t>SF (*) (Acute)</t>
  </si>
  <si>
    <t>TF    (Acute)</t>
  </si>
  <si>
    <t>SF (*) (Chronic)</t>
  </si>
  <si>
    <t>TF    (Chronic)</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</si>
  <si>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</si>
  <si>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</si>
  <si>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</si>
  <si>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</si>
  <si>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</si>
  <si>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</si>
  <si>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</si>
  <si>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</si>
  <si>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</si>
  <si>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</si>
  <si>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</si>
  <si>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Non-ionic surfactants (****)</t>
  </si>
  <si>
    <t>2-propylheptyl alcohol, &gt;2.5 - ≤10 EO</t>
  </si>
  <si>
    <t>C10 Alcohol, ≥ 5 - ≤11 EO multibranched(Trimer-propen-oxo-alcohol)</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</si>
  <si>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</si>
  <si>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</si>
  <si>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</si>
  <si>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</si>
  <si>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C10-16 Alcohol, 6 and 7 EO, ≤3 PO</t>
  </si>
  <si>
    <t>C4-10 Alkyl polyglucoside</t>
  </si>
  <si>
    <t>C 12-14 Alkyl polyglycoside</t>
  </si>
  <si>
    <t>C 16-18 Alkyl polyglycoside</t>
  </si>
  <si>
    <t>Amines, coco, ≥10 - ≤15 EO</t>
  </si>
  <si>
    <t>Amines, tallow, ≥5 - ≤11 EO</t>
  </si>
  <si>
    <t xml:space="preserve">Amines, C18 saturated and unsaturated, ≤2,5 EO </t>
  </si>
  <si>
    <t xml:space="preserve">Amines, C18 saturated and unsaturated, ≥5 - ≤15 EO </t>
  </si>
  <si>
    <t>Amines, C18 saturated and unsaturated, ≥20 - ≤25 EO</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</si>
  <si>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</si>
  <si>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</si>
  <si>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</si>
  <si>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</si>
  <si>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</si>
  <si>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</si>
  <si>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</si>
  <si>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</si>
  <si>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</si>
  <si>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</si>
  <si>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</si>
  <si>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</si>
  <si>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</si>
  <si>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</si>
  <si>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</si>
  <si>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</si>
  <si>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</si>
  <si>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</si>
  <si>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</si>
  <si>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</si>
  <si>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</si>
  <si>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</si>
  <si>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</si>
  <si>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</si>
  <si>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</si>
  <si>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Preservatives (****)</t>
  </si>
  <si>
    <t>2-bromo-2-nitropropane-1,3-diol (Remark: Formaldehyde donor)</t>
  </si>
  <si>
    <t>Other ingredients (****)</t>
  </si>
  <si>
    <t xml:space="preserve">Paraffin (CAS 8002-74-2)                  </t>
  </si>
  <si>
    <t xml:space="preserve">Glycerol, sorbitol and xylitol                  </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</si>
  <si>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</si>
  <si>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</si>
  <si>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</si>
  <si>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</si>
  <si>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</si>
  <si>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</si>
  <si>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</si>
  <si>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Methanesulphonic acid</t>
  </si>
  <si>
    <t>Aloe vera</t>
  </si>
  <si>
    <t>Panthenol</t>
  </si>
  <si>
    <t>Caprylyl glycol</t>
  </si>
  <si>
    <t>Glycerides, C14-18 and C16-18-unsatd. mono-, di- and tri-</t>
  </si>
  <si>
    <t>Linear polydimethylsiloxanes</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</si>
  <si>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</si>
  <si>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</si>
  <si>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</si>
  <si>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chemical</t>
  </si>
  <si>
    <t>DID# (2014 DID-list) of the specific chemical</t>
  </si>
  <si>
    <t>Detergents Ingredients Database, 2014.1</t>
  </si>
  <si>
    <t>LC50/EC50 (*)</t>
  </si>
  <si>
    <t>SF (*) (acute)</t>
  </si>
  <si>
    <t>TF (acute)</t>
  </si>
  <si>
    <t>SF (*) (chronic)</t>
  </si>
  <si>
    <t>C10 Alkyl Sulphate</t>
  </si>
  <si>
    <t>C12-14 Alkyl sulphate</t>
  </si>
  <si>
    <t>C12-18 Alkyl sulphate</t>
  </si>
  <si>
    <t>C16-18 Alkyl sulphate</t>
  </si>
  <si>
    <t>C16-18 Alkyl Ether Sulphate,  ≥1 - ≤4 EO</t>
  </si>
  <si>
    <t>N1 C16-18 Alkyl sulfosuccinate (even numbered)</t>
  </si>
  <si>
    <t>N2 C12-18 Alkyl sulfosuccinate (even numbered)</t>
  </si>
  <si>
    <t>N3 C16-18 Alkyl sulfosuccinate (even numbered)</t>
  </si>
  <si>
    <t>C12-18, ≥2 - ≤10 EO Carboxymethylated, sodium salt or acid</t>
  </si>
  <si>
    <t>isoC13 Alkyl phosphate esters, 3 EO</t>
  </si>
  <si>
    <t>C8-11 Alcohol, ≤2,5 EO</t>
  </si>
  <si>
    <r>
      <t>C8-11 Alcohol, &gt;2,5 - ≤10</t>
    </r>
    <r>
      <rPr>
        <sz val="8.1"/>
        <rFont val="Geneva"/>
      </rPr>
      <t xml:space="preserve"> EO</t>
    </r>
  </si>
  <si>
    <r>
      <t>C8-11 Alcohol, &gt;10</t>
    </r>
    <r>
      <rPr>
        <sz val="8.1"/>
        <rFont val="Geneva"/>
      </rPr>
      <t xml:space="preserve"> EO</t>
    </r>
  </si>
  <si>
    <t>C9-11 Alcohol, &gt;3 - &lt;7 EO predominantly linear</t>
  </si>
  <si>
    <t>C9-11 Alcohol, &gt;6 - ≤10 EO predominantly linear</t>
  </si>
  <si>
    <t>iso-C9-11 Alcohol, ≥5 - ≤11 EO</t>
  </si>
  <si>
    <t>2-propylheptyl, 8 EO</t>
  </si>
  <si>
    <t>C10 Alcohol, ≥5 - ≤11 EO multibranched (Trimer-propen-oxo-alcohol)</t>
  </si>
  <si>
    <t>C12-16 Alcohol, ≤2,5 EO</t>
  </si>
  <si>
    <t>C12-16 Alcohol, &gt;2,5 - ≤ 5 EO</t>
  </si>
  <si>
    <t>C12-16 Alcohol, &gt;5 - ≤10 EO</t>
  </si>
  <si>
    <t>C12-14 Acohol, ≥5 - ≤8 EO 1 t-BuO (endcapped)</t>
  </si>
  <si>
    <r>
      <t xml:space="preserve">iso-C13 Alcohol, </t>
    </r>
    <r>
      <rPr>
        <sz val="9"/>
        <rFont val="Calibri"/>
        <family val="2"/>
      </rPr>
      <t>≤</t>
    </r>
    <r>
      <rPr>
        <sz val="8.1"/>
        <rFont val="Geneva"/>
      </rPr>
      <t>2,5 EO</t>
    </r>
  </si>
  <si>
    <r>
      <t>iso-C13 Alcohol, &gt;2,5 - ≤</t>
    </r>
    <r>
      <rPr>
        <sz val="9"/>
        <rFont val="Gene"/>
      </rPr>
      <t>6</t>
    </r>
    <r>
      <rPr>
        <sz val="10"/>
        <rFont val="Arial"/>
        <family val="2"/>
      </rPr>
      <t xml:space="preserve"> EO</t>
    </r>
  </si>
  <si>
    <r>
      <t xml:space="preserve">iso-C13 Alcohol, </t>
    </r>
    <r>
      <rPr>
        <sz val="9"/>
        <rFont val="Calibri"/>
        <family val="2"/>
      </rPr>
      <t>≥</t>
    </r>
    <r>
      <rPr>
        <sz val="10"/>
        <rFont val="Arial"/>
        <family val="2"/>
      </rPr>
      <t>7 - &lt;20 EO</t>
    </r>
  </si>
  <si>
    <r>
      <t xml:space="preserve">C14-15 Alcohol, </t>
    </r>
    <r>
      <rPr>
        <sz val="9"/>
        <rFont val="Calibri"/>
        <family val="2"/>
      </rPr>
      <t xml:space="preserve">≤ </t>
    </r>
    <r>
      <rPr>
        <sz val="10"/>
        <rFont val="Arial"/>
        <family val="2"/>
      </rPr>
      <t>2,5 EO</t>
    </r>
  </si>
  <si>
    <r>
      <t xml:space="preserve">C14-15 Alcohol, &gt;2,5 - </t>
    </r>
    <r>
      <rPr>
        <sz val="9"/>
        <rFont val="Calibri"/>
        <family val="2"/>
      </rPr>
      <t>≤</t>
    </r>
    <r>
      <rPr>
        <sz val="10"/>
        <rFont val="Arial"/>
        <family val="2"/>
      </rPr>
      <t>10 EO</t>
    </r>
  </si>
  <si>
    <t>C12-16 Alcohol, &gt;10 - &lt;20 EO</t>
  </si>
  <si>
    <t>C12-16 Alcohol, &gt;20 - &lt;30 EO</t>
  </si>
  <si>
    <r>
      <t xml:space="preserve">C12-16 Alcohol, </t>
    </r>
    <r>
      <rPr>
        <sz val="9"/>
        <rFont val="Calibri"/>
        <family val="2"/>
      </rPr>
      <t>≥</t>
    </r>
    <r>
      <rPr>
        <sz val="10"/>
        <rFont val="Arial"/>
        <family val="2"/>
      </rPr>
      <t>30 EO</t>
    </r>
  </si>
  <si>
    <t>C12-18 Alcohol, ≤2,5 EO</t>
  </si>
  <si>
    <t>C12-18 Alcohol, &gt;2,5 - ≤5 EO</t>
  </si>
  <si>
    <t>C12-18 Alcohol, &gt;5 - ≤10 EO</t>
  </si>
  <si>
    <t>C12-18 Alcohol, &gt;10 EO</t>
  </si>
  <si>
    <t>C16-18 Alcohol, ≤2,5 EO</t>
  </si>
  <si>
    <t>C16-18 Alcohol, &gt;2,5 - ≤8 EO</t>
  </si>
  <si>
    <t>C16-18 Alcohol, &gt;9 - ≤19 EO</t>
  </si>
  <si>
    <t>C16-18 Alcohol, &gt;20 - ≤30 EO</t>
  </si>
  <si>
    <t>C16-18 Alcohol, &gt;30 EO</t>
  </si>
  <si>
    <t xml:space="preserve">C10-16 Alcohol, 6 and 7 EO, ≤3 PO </t>
  </si>
  <si>
    <t>C4-10 Alkyl polyglycoside</t>
  </si>
  <si>
    <t>C12-14 Alkyl polyglycoside</t>
  </si>
  <si>
    <t>C16-18 Alkyl polyglycoside</t>
  </si>
  <si>
    <t>Amines, coco, ≥10- ≤15 EO</t>
  </si>
  <si>
    <t>Amines, tallow, ≥5 - ≤9 EO</t>
  </si>
  <si>
    <t>Amines, tallow, ≥10 - ≤19 EO</t>
  </si>
  <si>
    <t>Amines, C18/18 unsaturated, ≤2,5 EO</t>
  </si>
  <si>
    <t>Amines C18/18 unsaturated, ≥5 - ≤15 EO</t>
  </si>
  <si>
    <t>Amines, C18/18 unsaturated, 20 EO</t>
  </si>
  <si>
    <t>C12-14 Fatty acid methyl ester (MEE), 1-30EO</t>
  </si>
  <si>
    <t xml:space="preserve">Sodium nitrite         </t>
  </si>
  <si>
    <t xml:space="preserve">Paraffin (CAS 8002-74-2)                 </t>
  </si>
  <si>
    <t xml:space="preserve">Zeolite (Insoluble Inorganic)                       </t>
  </si>
  <si>
    <t xml:space="preserve">Fatty acids, C≥14-C≤22 (even numbered)    </t>
  </si>
  <si>
    <r>
      <t>Fatty acid, C≥6-C≤12</t>
    </r>
    <r>
      <rPr>
        <sz val="10"/>
        <rFont val="Arial"/>
        <family val="2"/>
      </rPr>
      <t xml:space="preserve"> methyl ester</t>
    </r>
  </si>
  <si>
    <t>Cetyl Alcohol</t>
  </si>
  <si>
    <t>Silicon dioxide, quartz (Insoluble inorganic)</t>
  </si>
  <si>
    <t>Proteins</t>
  </si>
  <si>
    <t>If the ingredient does not have a DID2007-number, also fill in column E, F, G, J and K</t>
  </si>
  <si>
    <t>If the ingredient does not have a DID2014-number, also fill in column E, F, G, J and K</t>
  </si>
  <si>
    <t>If the ingredient does not have a DID2016-number, also fill in column E, F, G, J and K</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</si>
  <si>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</si>
  <si>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For chemicals not on the DID-list and explanation for columns</t>
  </si>
  <si>
    <t>In the raw material write the percentage of substances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</si>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</sst>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00"/>
    <numFmt numFmtId="167" formatCode="0.00000"/>
    <numFmt numFmtId="168" formatCode="_(* #,##0.00_);_(* \(#,##0.00\);_(* &quot;-&quot;??_);_(@_)"/>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b/>
      <sz val="18"/>
      <name val="Geneva"/>
    </font>
    <font>
      <b/>
      <sz val="14"/>
      <name val="Geneva"/>
    </font>
    <font>
      <sz val="12"/>
      <name val="Geneva"/>
    </font>
    <font>
      <b/>
      <sz val="12"/>
      <name val="Geneva"/>
    </font>
    <font>
      <sz val="9"/>
      <name val="Geneva"/>
    </font>
    <font>
      <sz val="10"/>
      <name val="Arial"/>
      <family val="2"/>
    </font>
    <font>
      <b/>
      <sz val="9"/>
      <name val="Geneva"/>
    </font>
    <font>
      <vertAlign val="subscript"/>
      <sz val="9"/>
      <name val="Geneva"/>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0"/>
      <name val="Calibri"/>
      <family val="2"/>
    </font>
    <font>
      <sz val="9"/>
      <color theme="1"/>
      <name val="Geneva"/>
    </font>
    <font>
      <sz val="9"/>
      <color theme="1"/>
      <name val="Arial"/>
      <family val="2"/>
    </font>
    <font>
      <b/>
      <sz val="9"/>
      <color theme="1"/>
      <name val="Geneva"/>
    </font>
    <font>
      <sz val="9"/>
      <color rgb="FF00B050"/>
      <name val="Geneva"/>
    </font>
    <font>
      <sz val="12"/>
      <color theme="1"/>
      <name val="Geneva"/>
    </font>
    <font>
      <b/>
      <sz val="18"/>
      <color theme="1"/>
      <name val="Arial"/>
      <family val="2"/>
    </font>
    <font>
      <b/>
      <sz val="18"/>
      <color theme="1"/>
      <name val="Geneva"/>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8.1"/>
      <name val="Geneva"/>
    </font>
    <font>
      <sz val="9"/>
      <name val="Calibri"/>
      <family val="2"/>
    </font>
    <font>
      <sz val="9"/>
      <name val="Gene"/>
    </font>
    <font>
      <strike/>
      <sz val="9"/>
      <name val="Cambria"/>
      <family val="1"/>
    </font>
    <font>
      <sz val="9"/>
      <color theme="0" tint="-0.499984740745262"/>
      <name val="Geneva"/>
    </font>
    <font>
      <b/>
      <sz val="9"/>
      <color theme="0" tint="-0.499984740745262"/>
      <name val="Geneva"/>
    </font>
    <font>
      <sz val="8"/>
      <name val="Arial"/>
      <family val="2"/>
    </font>
    <font>
      <b/>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s>
  <cellStyleXfs count="119">
    <xf numFmtId="0" fontId="0" fillId="0" borderId="0"/>
    <xf numFmtId="0" fontId="24" fillId="0" borderId="0"/>
    <xf numFmtId="0" fontId="23" fillId="0" borderId="0"/>
    <xf numFmtId="0" fontId="16" fillId="3" borderId="0" applyNumberFormat="0" applyBorder="0" applyAlignment="0" applyProtection="0"/>
    <xf numFmtId="0" fontId="16" fillId="4" borderId="0" applyNumberFormat="0" applyBorder="0" applyAlignment="0" applyProtection="0"/>
    <xf numFmtId="0" fontId="27" fillId="0" borderId="54" applyNumberFormat="0" applyFill="0" applyAlignment="0" applyProtection="0"/>
    <xf numFmtId="0" fontId="28" fillId="0" borderId="55" applyNumberFormat="0" applyFill="0" applyAlignment="0" applyProtection="0"/>
    <xf numFmtId="0" fontId="29" fillId="5" borderId="56" applyNumberFormat="0" applyAlignment="0" applyProtection="0"/>
    <xf numFmtId="0" fontId="14" fillId="6" borderId="0" applyNumberFormat="0" applyBorder="0" applyAlignment="0" applyProtection="0"/>
    <xf numFmtId="0" fontId="23" fillId="0" borderId="0"/>
    <xf numFmtId="0" fontId="36" fillId="0" borderId="0" applyNumberFormat="0" applyFill="0" applyBorder="0" applyAlignment="0" applyProtection="0">
      <alignment vertical="top"/>
      <protection locked="0"/>
    </xf>
    <xf numFmtId="0" fontId="9" fillId="0" borderId="0"/>
    <xf numFmtId="168"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3" fillId="0" borderId="15">
      <alignment horizontal="left"/>
    </xf>
    <xf numFmtId="0" fontId="37" fillId="0" borderId="15">
      <alignment horizontal="left"/>
    </xf>
    <xf numFmtId="0" fontId="36"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1" fillId="0" borderId="0" applyNumberFormat="0" applyFill="0" applyBorder="0" applyAlignment="0" applyProtection="0"/>
    <xf numFmtId="0" fontId="36"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3" fillId="0" borderId="0"/>
    <xf numFmtId="0" fontId="9" fillId="0" borderId="0"/>
    <xf numFmtId="0" fontId="9" fillId="0" borderId="0"/>
    <xf numFmtId="0" fontId="9" fillId="0" borderId="0"/>
    <xf numFmtId="0" fontId="43" fillId="0" borderId="0"/>
    <xf numFmtId="0" fontId="37" fillId="0" borderId="0"/>
    <xf numFmtId="0" fontId="9" fillId="0" borderId="0"/>
    <xf numFmtId="0" fontId="24" fillId="0" borderId="0"/>
    <xf numFmtId="0" fontId="24" fillId="0" borderId="0"/>
    <xf numFmtId="0" fontId="44" fillId="0" borderId="0"/>
    <xf numFmtId="0" fontId="9" fillId="0" borderId="0"/>
    <xf numFmtId="0" fontId="9" fillId="0" borderId="0"/>
    <xf numFmtId="0" fontId="9" fillId="0" borderId="0"/>
    <xf numFmtId="0" fontId="24" fillId="0" borderId="0"/>
    <xf numFmtId="0" fontId="24" fillId="0" borderId="0"/>
    <xf numFmtId="0" fontId="24" fillId="0" borderId="0"/>
    <xf numFmtId="0" fontId="24"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3"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3"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8" fontId="24" fillId="0" borderId="0" applyFont="0" applyFill="0" applyBorder="0" applyAlignment="0" applyProtection="0"/>
    <xf numFmtId="0" fontId="24" fillId="0" borderId="0"/>
  </cellStyleXfs>
  <cellXfs count="488">
    <xf numFmtId="0" fontId="0" fillId="0" borderId="0" xfId="0"/>
    <xf numFmtId="0" fontId="19" fillId="0" borderId="0" xfId="2" applyFont="1"/>
    <xf numFmtId="0" fontId="23" fillId="0" borderId="0" xfId="2"/>
    <xf numFmtId="0" fontId="23" fillId="0" borderId="0" xfId="2" applyAlignment="1">
      <alignment horizontal="left"/>
    </xf>
    <xf numFmtId="0" fontId="20" fillId="0" borderId="0" xfId="2" applyFont="1"/>
    <xf numFmtId="0" fontId="21" fillId="0" borderId="7" xfId="2" applyFont="1" applyBorder="1" applyAlignment="1">
      <alignment horizontal="left"/>
    </xf>
    <xf numFmtId="0" fontId="23" fillId="0" borderId="8" xfId="2" applyBorder="1" applyAlignment="1">
      <alignment horizontal="left"/>
    </xf>
    <xf numFmtId="0" fontId="23" fillId="0" borderId="9" xfId="2" applyBorder="1" applyAlignment="1">
      <alignment horizontal="left"/>
    </xf>
    <xf numFmtId="0" fontId="23" fillId="0" borderId="10" xfId="2" applyBorder="1"/>
    <xf numFmtId="0" fontId="21" fillId="0" borderId="10" xfId="2" applyFont="1" applyBorder="1"/>
    <xf numFmtId="0" fontId="23" fillId="0" borderId="9" xfId="2" applyBorder="1"/>
    <xf numFmtId="0" fontId="23" fillId="0" borderId="11" xfId="2" applyBorder="1" applyAlignment="1">
      <alignment horizontal="left" wrapText="1"/>
    </xf>
    <xf numFmtId="0" fontId="23" fillId="0" borderId="4" xfId="2" applyBorder="1" applyAlignment="1">
      <alignment horizontal="left"/>
    </xf>
    <xf numFmtId="0" fontId="23" fillId="0" borderId="12" xfId="2" applyBorder="1" applyAlignment="1">
      <alignment horizontal="left"/>
    </xf>
    <xf numFmtId="0" fontId="23" fillId="0" borderId="11" xfId="2" applyBorder="1" applyAlignment="1">
      <alignment horizontal="left"/>
    </xf>
    <xf numFmtId="0" fontId="23" fillId="0" borderId="4" xfId="2" applyBorder="1" applyAlignment="1">
      <alignment horizontal="left" wrapText="1"/>
    </xf>
    <xf numFmtId="0" fontId="23" fillId="0" borderId="12" xfId="2" applyBorder="1" applyAlignment="1">
      <alignment horizontal="left" wrapText="1"/>
    </xf>
    <xf numFmtId="0" fontId="23" fillId="0" borderId="13" xfId="2" applyBorder="1"/>
    <xf numFmtId="0" fontId="23" fillId="0" borderId="14" xfId="2" applyBorder="1" applyAlignment="1">
      <alignment horizontal="left"/>
    </xf>
    <xf numFmtId="0" fontId="23" fillId="0" borderId="6" xfId="2" applyBorder="1" applyAlignment="1">
      <alignment horizontal="left"/>
    </xf>
    <xf numFmtId="0" fontId="23" fillId="0" borderId="15" xfId="2" applyBorder="1" applyAlignment="1">
      <alignment horizontal="left"/>
    </xf>
    <xf numFmtId="0" fontId="23" fillId="0" borderId="2" xfId="2" applyBorder="1"/>
    <xf numFmtId="0" fontId="22" fillId="0" borderId="2" xfId="2" applyFont="1" applyBorder="1"/>
    <xf numFmtId="0" fontId="23" fillId="0" borderId="16" xfId="2" applyBorder="1"/>
    <xf numFmtId="0" fontId="23" fillId="0" borderId="17" xfId="2" applyBorder="1" applyAlignment="1">
      <alignment horizontal="left"/>
    </xf>
    <xf numFmtId="0" fontId="23" fillId="0" borderId="2" xfId="2" applyBorder="1" applyAlignment="1">
      <alignment horizontal="left"/>
    </xf>
    <xf numFmtId="0" fontId="23" fillId="0" borderId="18" xfId="2" applyBorder="1" applyAlignment="1">
      <alignment horizontal="left"/>
    </xf>
    <xf numFmtId="0" fontId="23" fillId="0" borderId="19" xfId="2" applyBorder="1"/>
    <xf numFmtId="0" fontId="23" fillId="0" borderId="20" xfId="2" applyBorder="1"/>
    <xf numFmtId="0" fontId="23" fillId="0" borderId="21" xfId="2" applyBorder="1"/>
    <xf numFmtId="0" fontId="23" fillId="0" borderId="19" xfId="2" applyBorder="1" applyAlignment="1">
      <alignment horizontal="left"/>
    </xf>
    <xf numFmtId="0" fontId="23" fillId="0" borderId="20" xfId="2" applyBorder="1" applyAlignment="1">
      <alignment horizontal="left"/>
    </xf>
    <xf numFmtId="0" fontId="23" fillId="0" borderId="21" xfId="2" applyBorder="1" applyAlignment="1">
      <alignment horizontal="left"/>
    </xf>
    <xf numFmtId="0" fontId="23" fillId="0" borderId="22" xfId="2" applyBorder="1" applyAlignment="1">
      <alignment horizontal="left"/>
    </xf>
    <xf numFmtId="0" fontId="23" fillId="0" borderId="14" xfId="2" applyBorder="1"/>
    <xf numFmtId="0" fontId="23" fillId="0" borderId="6" xfId="2" applyBorder="1"/>
    <xf numFmtId="0" fontId="23" fillId="0" borderId="15" xfId="2" applyBorder="1"/>
    <xf numFmtId="0" fontId="23" fillId="0" borderId="23" xfId="2" applyBorder="1" applyAlignment="1">
      <alignment horizontal="left"/>
    </xf>
    <xf numFmtId="0" fontId="23" fillId="0" borderId="17" xfId="2" applyBorder="1"/>
    <xf numFmtId="0" fontId="23" fillId="0" borderId="18" xfId="2" applyBorder="1"/>
    <xf numFmtId="0" fontId="23" fillId="0" borderId="24" xfId="2" applyBorder="1" applyAlignment="1">
      <alignment horizontal="left"/>
    </xf>
    <xf numFmtId="0" fontId="23" fillId="0" borderId="25" xfId="2" applyBorder="1"/>
    <xf numFmtId="0" fontId="23" fillId="0" borderId="5" xfId="2" applyBorder="1"/>
    <xf numFmtId="0" fontId="23" fillId="0" borderId="26" xfId="2" applyBorder="1"/>
    <xf numFmtId="0" fontId="23" fillId="0" borderId="26" xfId="2" applyBorder="1" applyAlignment="1">
      <alignment horizontal="left"/>
    </xf>
    <xf numFmtId="0" fontId="23" fillId="0" borderId="27" xfId="2" applyBorder="1" applyAlignment="1">
      <alignment horizontal="left"/>
    </xf>
    <xf numFmtId="0" fontId="23" fillId="0" borderId="28" xfId="2" applyBorder="1"/>
    <xf numFmtId="0" fontId="23" fillId="0" borderId="29" xfId="2" applyBorder="1"/>
    <xf numFmtId="0" fontId="23" fillId="0" borderId="30" xfId="2" applyBorder="1"/>
    <xf numFmtId="0" fontId="23" fillId="0" borderId="31" xfId="2" applyBorder="1" applyAlignment="1">
      <alignment horizontal="left"/>
    </xf>
    <xf numFmtId="0" fontId="23" fillId="0" borderId="32" xfId="2" applyBorder="1" applyAlignment="1">
      <alignment horizontal="left"/>
    </xf>
    <xf numFmtId="0" fontId="23" fillId="0" borderId="30" xfId="2" applyBorder="1" applyAlignment="1">
      <alignment horizontal="left"/>
    </xf>
    <xf numFmtId="0" fontId="23" fillId="0" borderId="33" xfId="2" applyBorder="1" applyAlignment="1">
      <alignment horizontal="left"/>
    </xf>
    <xf numFmtId="0" fontId="23" fillId="0" borderId="34" xfId="2" applyBorder="1" applyAlignment="1">
      <alignment horizontal="left"/>
    </xf>
    <xf numFmtId="0" fontId="23" fillId="0" borderId="35" xfId="2" applyBorder="1" applyAlignment="1">
      <alignment horizontal="left"/>
    </xf>
    <xf numFmtId="0" fontId="22" fillId="0" borderId="0" xfId="2" applyFont="1"/>
    <xf numFmtId="0" fontId="23" fillId="0" borderId="36" xfId="2" applyBorder="1"/>
    <xf numFmtId="0" fontId="23" fillId="0" borderId="37" xfId="2" applyBorder="1"/>
    <xf numFmtId="0" fontId="23" fillId="0" borderId="4" xfId="2" applyBorder="1"/>
    <xf numFmtId="0" fontId="23" fillId="0" borderId="38" xfId="2" applyBorder="1"/>
    <xf numFmtId="0" fontId="25" fillId="0" borderId="14" xfId="2" applyFont="1" applyBorder="1" applyAlignment="1">
      <alignment horizontal="left"/>
    </xf>
    <xf numFmtId="0" fontId="23" fillId="0" borderId="33" xfId="2" applyBorder="1"/>
    <xf numFmtId="0" fontId="23" fillId="0" borderId="34" xfId="2" applyBorder="1"/>
    <xf numFmtId="0" fontId="23" fillId="0" borderId="39" xfId="2" applyBorder="1"/>
    <xf numFmtId="0" fontId="23" fillId="0" borderId="35" xfId="2" applyBorder="1"/>
    <xf numFmtId="0" fontId="23" fillId="0" borderId="40" xfId="2" applyBorder="1"/>
    <xf numFmtId="0" fontId="25" fillId="0" borderId="17" xfId="2" applyFont="1" applyBorder="1" applyAlignment="1">
      <alignment horizontal="left"/>
    </xf>
    <xf numFmtId="0" fontId="25" fillId="0" borderId="2" xfId="2" applyFont="1" applyBorder="1" applyAlignment="1">
      <alignment horizontal="left"/>
    </xf>
    <xf numFmtId="0" fontId="25" fillId="0" borderId="18" xfId="2" applyFont="1" applyBorder="1" applyAlignment="1">
      <alignment horizontal="left"/>
    </xf>
    <xf numFmtId="0" fontId="23" fillId="0" borderId="41" xfId="2" applyBorder="1"/>
    <xf numFmtId="0" fontId="23" fillId="0" borderId="42" xfId="2" applyBorder="1" applyAlignment="1">
      <alignment horizontal="left"/>
    </xf>
    <xf numFmtId="0" fontId="25" fillId="0" borderId="34" xfId="2" applyFont="1" applyBorder="1" applyAlignment="1">
      <alignment horizontal="left"/>
    </xf>
    <xf numFmtId="0" fontId="25" fillId="0" borderId="35" xfId="2" applyFont="1" applyBorder="1" applyAlignment="1">
      <alignment horizontal="left"/>
    </xf>
    <xf numFmtId="0" fontId="23" fillId="0" borderId="43" xfId="2" applyBorder="1"/>
    <xf numFmtId="0" fontId="23" fillId="0" borderId="44" xfId="2" applyBorder="1" applyAlignment="1">
      <alignment horizontal="left"/>
    </xf>
    <xf numFmtId="0" fontId="23" fillId="0" borderId="27" xfId="2" applyBorder="1"/>
    <xf numFmtId="0" fontId="23" fillId="0" borderId="38" xfId="2" applyBorder="1" applyAlignment="1">
      <alignment horizontal="left"/>
    </xf>
    <xf numFmtId="0" fontId="23" fillId="0" borderId="12" xfId="2" applyBorder="1"/>
    <xf numFmtId="0" fontId="23" fillId="0" borderId="45" xfId="2" applyBorder="1"/>
    <xf numFmtId="0" fontId="25" fillId="0" borderId="6" xfId="2" applyFont="1" applyBorder="1" applyAlignment="1">
      <alignment horizontal="left"/>
    </xf>
    <xf numFmtId="0" fontId="23" fillId="0" borderId="16" xfId="2" applyBorder="1" applyAlignment="1">
      <alignment horizontal="left"/>
    </xf>
    <xf numFmtId="0" fontId="23" fillId="0" borderId="46" xfId="2" applyBorder="1"/>
    <xf numFmtId="0" fontId="23" fillId="0" borderId="46" xfId="2" applyBorder="1" applyAlignment="1">
      <alignment horizontal="left"/>
    </xf>
    <xf numFmtId="0" fontId="23" fillId="0" borderId="47" xfId="2" applyBorder="1" applyAlignment="1">
      <alignment horizontal="left"/>
    </xf>
    <xf numFmtId="0" fontId="23" fillId="0" borderId="5" xfId="2" applyBorder="1" applyAlignment="1">
      <alignment horizontal="left"/>
    </xf>
    <xf numFmtId="166" fontId="23" fillId="0" borderId="26" xfId="2" applyNumberFormat="1" applyBorder="1" applyAlignment="1">
      <alignment horizontal="left"/>
    </xf>
    <xf numFmtId="0" fontId="23" fillId="0" borderId="25" xfId="2" applyBorder="1" applyAlignment="1">
      <alignment horizontal="left"/>
    </xf>
    <xf numFmtId="166" fontId="23" fillId="0" borderId="5" xfId="2" applyNumberFormat="1" applyBorder="1" applyAlignment="1">
      <alignment horizontal="left"/>
    </xf>
    <xf numFmtId="0" fontId="23" fillId="0" borderId="3" xfId="2" applyBorder="1" applyAlignment="1">
      <alignment horizontal="left"/>
    </xf>
    <xf numFmtId="0" fontId="23" fillId="0" borderId="45" xfId="2" applyBorder="1" applyAlignment="1">
      <alignment horizontal="left"/>
    </xf>
    <xf numFmtId="0" fontId="23" fillId="0" borderId="48" xfId="2" applyBorder="1" applyAlignment="1">
      <alignment horizontal="left"/>
    </xf>
    <xf numFmtId="0" fontId="23" fillId="0" borderId="29" xfId="2" applyBorder="1" applyAlignment="1">
      <alignment horizontal="left"/>
    </xf>
    <xf numFmtId="0" fontId="23" fillId="0" borderId="28" xfId="2" applyBorder="1" applyAlignment="1">
      <alignment horizontal="left"/>
    </xf>
    <xf numFmtId="0" fontId="23" fillId="0" borderId="49" xfId="2" applyBorder="1" applyAlignment="1">
      <alignment horizontal="left"/>
    </xf>
    <xf numFmtId="0" fontId="23" fillId="0" borderId="41" xfId="2" applyBorder="1" applyAlignment="1">
      <alignment horizontal="left"/>
    </xf>
    <xf numFmtId="0" fontId="24" fillId="2" borderId="6" xfId="0" applyFont="1" applyFill="1" applyBorder="1" applyAlignment="1">
      <alignment horizontal="left" vertical="top" wrapText="1"/>
    </xf>
    <xf numFmtId="0" fontId="24" fillId="2" borderId="6" xfId="0" applyFont="1" applyFill="1" applyBorder="1" applyAlignment="1">
      <alignment horizontal="left" vertical="top"/>
    </xf>
    <xf numFmtId="0" fontId="32" fillId="9" borderId="57" xfId="7" applyFont="1" applyFill="1" applyBorder="1"/>
    <xf numFmtId="0" fontId="33" fillId="9" borderId="0" xfId="3" applyFont="1" applyFill="1" applyAlignment="1">
      <alignment wrapText="1"/>
    </xf>
    <xf numFmtId="0" fontId="11" fillId="9" borderId="0" xfId="3" applyFont="1" applyFill="1" applyAlignment="1">
      <alignment wrapText="1"/>
    </xf>
    <xf numFmtId="0" fontId="14" fillId="9" borderId="0" xfId="3" applyFont="1" applyFill="1" applyAlignment="1">
      <alignment wrapText="1"/>
    </xf>
    <xf numFmtId="0" fontId="16" fillId="9" borderId="0" xfId="3" applyFill="1"/>
    <xf numFmtId="0" fontId="30" fillId="9" borderId="0" xfId="3" applyFont="1" applyFill="1" applyAlignment="1">
      <alignment wrapText="1"/>
    </xf>
    <xf numFmtId="0" fontId="16" fillId="9" borderId="0" xfId="3" applyFill="1" applyAlignment="1">
      <alignment wrapText="1"/>
    </xf>
    <xf numFmtId="0" fontId="15" fillId="9" borderId="0" xfId="3" applyFont="1" applyFill="1" applyAlignment="1">
      <alignment wrapText="1"/>
    </xf>
    <xf numFmtId="0" fontId="12" fillId="7" borderId="53" xfId="4" applyFont="1" applyFill="1" applyBorder="1" applyAlignment="1">
      <alignment wrapText="1"/>
    </xf>
    <xf numFmtId="0" fontId="14" fillId="7" borderId="53" xfId="4" applyFont="1" applyFill="1" applyBorder="1" applyAlignment="1">
      <alignment wrapText="1"/>
    </xf>
    <xf numFmtId="0" fontId="14" fillId="7" borderId="6" xfId="4" applyFont="1" applyFill="1" applyBorder="1" applyAlignment="1">
      <alignment wrapText="1"/>
    </xf>
    <xf numFmtId="0" fontId="13" fillId="7" borderId="6" xfId="4" applyFont="1" applyFill="1" applyBorder="1" applyAlignment="1">
      <alignment wrapText="1"/>
    </xf>
    <xf numFmtId="0" fontId="16" fillId="7" borderId="6" xfId="4" applyFill="1" applyBorder="1" applyAlignment="1">
      <alignment wrapText="1"/>
    </xf>
    <xf numFmtId="0" fontId="11" fillId="7" borderId="6" xfId="4" applyFont="1" applyFill="1" applyBorder="1" applyAlignment="1">
      <alignment wrapText="1"/>
    </xf>
    <xf numFmtId="0" fontId="16" fillId="7" borderId="53" xfId="4" applyFill="1" applyBorder="1"/>
    <xf numFmtId="0" fontId="16" fillId="7" borderId="6" xfId="4" applyFill="1" applyBorder="1"/>
    <xf numFmtId="0" fontId="11" fillId="8" borderId="53" xfId="8" applyFont="1" applyFill="1" applyBorder="1" applyAlignment="1">
      <alignment wrapText="1"/>
    </xf>
    <xf numFmtId="0" fontId="14" fillId="8" borderId="6" xfId="8" applyFill="1" applyBorder="1" applyAlignment="1">
      <alignment wrapText="1"/>
    </xf>
    <xf numFmtId="0" fontId="13" fillId="8" borderId="6" xfId="8" applyFont="1" applyFill="1" applyBorder="1" applyAlignment="1">
      <alignment wrapText="1"/>
    </xf>
    <xf numFmtId="0" fontId="14" fillId="8" borderId="53" xfId="8" applyFill="1" applyBorder="1"/>
    <xf numFmtId="0" fontId="14" fillId="8" borderId="6" xfId="8" applyFill="1" applyBorder="1"/>
    <xf numFmtId="0" fontId="11" fillId="8" borderId="6" xfId="8" applyFont="1" applyFill="1" applyBorder="1"/>
    <xf numFmtId="0" fontId="10" fillId="7" borderId="53" xfId="4" applyFont="1" applyFill="1" applyBorder="1" applyAlignment="1">
      <alignment wrapText="1"/>
    </xf>
    <xf numFmtId="0" fontId="10" fillId="7" borderId="6" xfId="4" applyFont="1" applyFill="1" applyBorder="1" applyAlignment="1">
      <alignment wrapText="1"/>
    </xf>
    <xf numFmtId="0" fontId="24" fillId="9" borderId="0" xfId="0" applyFont="1" applyFill="1" applyAlignment="1">
      <alignment vertical="top" wrapText="1"/>
    </xf>
    <xf numFmtId="0" fontId="24" fillId="9" borderId="0" xfId="0" applyFont="1" applyFill="1" applyAlignment="1">
      <alignment wrapText="1"/>
    </xf>
    <xf numFmtId="0" fontId="0" fillId="9" borderId="0" xfId="0" applyFill="1"/>
    <xf numFmtId="0" fontId="34" fillId="9" borderId="54" xfId="5" applyFont="1" applyFill="1" applyAlignment="1">
      <alignment vertical="top" wrapText="1"/>
    </xf>
    <xf numFmtId="0" fontId="34" fillId="9" borderId="54" xfId="5" applyFont="1" applyFill="1"/>
    <xf numFmtId="0" fontId="32" fillId="9" borderId="55" xfId="6" applyFont="1" applyFill="1" applyAlignment="1">
      <alignment wrapText="1"/>
    </xf>
    <xf numFmtId="0" fontId="24"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17" fillId="9" borderId="0" xfId="0" applyFont="1" applyFill="1" applyAlignment="1">
      <alignment horizontal="centerContinuous"/>
    </xf>
    <xf numFmtId="0" fontId="17" fillId="9" borderId="0" xfId="0" applyFont="1" applyFill="1" applyAlignment="1">
      <alignment horizontal="right"/>
    </xf>
    <xf numFmtId="0" fontId="17" fillId="9" borderId="0" xfId="0" applyFont="1" applyFill="1" applyAlignment="1">
      <alignment horizontal="left"/>
    </xf>
    <xf numFmtId="0" fontId="0" fillId="9" borderId="6" xfId="0" applyFill="1" applyBorder="1"/>
    <xf numFmtId="0" fontId="18" fillId="9" borderId="0" xfId="0" applyFont="1" applyFill="1" applyAlignment="1">
      <alignment horizontal="right"/>
    </xf>
    <xf numFmtId="0" fontId="24" fillId="9" borderId="0" xfId="0" applyFont="1" applyFill="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17" fillId="9" borderId="1" xfId="0" applyFont="1" applyFill="1" applyBorder="1"/>
    <xf numFmtId="0" fontId="0" fillId="9" borderId="1" xfId="0" applyFill="1" applyBorder="1"/>
    <xf numFmtId="166" fontId="17" fillId="9" borderId="1" xfId="0" applyNumberFormat="1" applyFont="1" applyFill="1" applyBorder="1" applyAlignment="1">
      <alignment horizontal="center"/>
    </xf>
    <xf numFmtId="166" fontId="18" fillId="9" borderId="1" xfId="0" applyNumberFormat="1" applyFont="1" applyFill="1" applyBorder="1" applyAlignment="1">
      <alignment horizontal="center"/>
    </xf>
    <xf numFmtId="0" fontId="17" fillId="9" borderId="0" xfId="0" applyFont="1" applyFill="1"/>
    <xf numFmtId="2" fontId="17" fillId="9" borderId="0" xfId="0" applyNumberFormat="1" applyFont="1" applyFill="1" applyAlignment="1">
      <alignment horizontal="center"/>
    </xf>
    <xf numFmtId="1" fontId="18" fillId="9" borderId="0" xfId="0" applyNumberFormat="1" applyFont="1" applyFill="1" applyAlignment="1">
      <alignment horizontal="center"/>
    </xf>
    <xf numFmtId="2" fontId="18" fillId="9" borderId="0" xfId="0" applyNumberFormat="1" applyFont="1" applyFill="1" applyAlignment="1">
      <alignment horizontal="center"/>
    </xf>
    <xf numFmtId="0" fontId="18" fillId="9" borderId="0" xfId="0" applyFont="1" applyFill="1"/>
    <xf numFmtId="0" fontId="0" fillId="9" borderId="46" xfId="0" applyFill="1" applyBorder="1"/>
    <xf numFmtId="0" fontId="0" fillId="9" borderId="24" xfId="0" applyFill="1" applyBorder="1"/>
    <xf numFmtId="0" fontId="17" fillId="9" borderId="52" xfId="0" applyFont="1" applyFill="1" applyBorder="1" applyAlignment="1">
      <alignment horizontal="left"/>
    </xf>
    <xf numFmtId="2" fontId="17" fillId="9" borderId="50" xfId="0" applyNumberFormat="1" applyFont="1" applyFill="1" applyBorder="1" applyAlignment="1">
      <alignment horizontal="center"/>
    </xf>
    <xf numFmtId="0" fontId="0" fillId="9" borderId="50" xfId="0" applyFill="1" applyBorder="1"/>
    <xf numFmtId="0" fontId="17" fillId="9" borderId="13" xfId="0" applyFont="1" applyFill="1" applyBorder="1" applyAlignment="1">
      <alignment horizontal="left"/>
    </xf>
    <xf numFmtId="0" fontId="0" fillId="9" borderId="51" xfId="0" applyFill="1" applyBorder="1"/>
    <xf numFmtId="0" fontId="24" fillId="9" borderId="16" xfId="0" applyFont="1" applyFill="1" applyBorder="1"/>
    <xf numFmtId="0" fontId="0" fillId="9" borderId="52" xfId="0" applyFill="1" applyBorder="1"/>
    <xf numFmtId="0" fontId="33" fillId="7" borderId="6" xfId="4" applyFont="1" applyFill="1" applyBorder="1" applyAlignment="1">
      <alignment wrapText="1"/>
    </xf>
    <xf numFmtId="0" fontId="33" fillId="8" borderId="6" xfId="8" applyFont="1" applyFill="1" applyBorder="1" applyAlignment="1">
      <alignment wrapText="1"/>
    </xf>
    <xf numFmtId="0" fontId="9" fillId="9" borderId="0" xfId="3" applyFont="1" applyFill="1" applyAlignment="1">
      <alignment wrapText="1"/>
    </xf>
    <xf numFmtId="0" fontId="8" fillId="9" borderId="0" xfId="3" applyFont="1" applyFill="1" applyAlignment="1">
      <alignment wrapText="1"/>
    </xf>
    <xf numFmtId="0" fontId="24" fillId="9" borderId="0" xfId="0" applyFont="1" applyFill="1" applyAlignment="1">
      <alignment horizontal="center"/>
    </xf>
    <xf numFmtId="0" fontId="7" fillId="9" borderId="0" xfId="3" applyFont="1" applyFill="1"/>
    <xf numFmtId="165" fontId="24" fillId="9" borderId="52" xfId="0" applyNumberFormat="1" applyFont="1" applyFill="1" applyBorder="1" applyAlignment="1">
      <alignment vertical="top" wrapText="1"/>
    </xf>
    <xf numFmtId="165" fontId="24" fillId="9" borderId="0" xfId="0" applyNumberFormat="1" applyFont="1" applyFill="1" applyAlignment="1">
      <alignment vertical="top" wrapText="1"/>
    </xf>
    <xf numFmtId="166" fontId="24" fillId="9" borderId="0" xfId="0" applyNumberFormat="1" applyFont="1" applyFill="1" applyAlignment="1">
      <alignment horizontal="center"/>
    </xf>
    <xf numFmtId="0" fontId="0" fillId="9" borderId="0" xfId="0" applyFill="1" applyAlignment="1">
      <alignment vertical="center"/>
    </xf>
    <xf numFmtId="2" fontId="0" fillId="9" borderId="0" xfId="0" applyNumberFormat="1" applyFill="1" applyAlignment="1">
      <alignment horizontal="center"/>
    </xf>
    <xf numFmtId="166" fontId="0" fillId="9" borderId="0" xfId="0" applyNumberFormat="1" applyFill="1" applyAlignment="1">
      <alignment horizontal="center"/>
    </xf>
    <xf numFmtId="165" fontId="0" fillId="9" borderId="0" xfId="0" applyNumberFormat="1" applyFill="1" applyAlignment="1">
      <alignment horizontal="center"/>
    </xf>
    <xf numFmtId="165" fontId="24" fillId="9" borderId="16" xfId="0" applyNumberFormat="1" applyFont="1" applyFill="1" applyBorder="1" applyAlignment="1">
      <alignment vertical="top" wrapText="1"/>
    </xf>
    <xf numFmtId="165" fontId="18" fillId="7" borderId="38" xfId="0" applyNumberFormat="1" applyFont="1" applyFill="1" applyBorder="1"/>
    <xf numFmtId="165" fontId="18" fillId="7" borderId="5" xfId="0" applyNumberFormat="1" applyFont="1" applyFill="1" applyBorder="1"/>
    <xf numFmtId="1" fontId="18" fillId="7" borderId="5" xfId="0" applyNumberFormat="1" applyFont="1" applyFill="1" applyBorder="1" applyAlignment="1">
      <alignment horizontal="center"/>
    </xf>
    <xf numFmtId="165" fontId="17" fillId="7" borderId="6" xfId="0" applyNumberFormat="1" applyFont="1" applyFill="1" applyBorder="1" applyAlignment="1">
      <alignment wrapText="1"/>
    </xf>
    <xf numFmtId="0" fontId="18" fillId="7" borderId="6" xfId="0" applyFont="1" applyFill="1" applyBorder="1" applyAlignment="1">
      <alignment horizontal="center"/>
    </xf>
    <xf numFmtId="0" fontId="17" fillId="7" borderId="38" xfId="0" applyFont="1" applyFill="1" applyBorder="1"/>
    <xf numFmtId="0" fontId="18" fillId="7" borderId="5" xfId="0" applyFont="1" applyFill="1" applyBorder="1"/>
    <xf numFmtId="0" fontId="17" fillId="7" borderId="6" xfId="0" applyFont="1" applyFill="1" applyBorder="1" applyAlignment="1">
      <alignment horizontal="center"/>
    </xf>
    <xf numFmtId="0" fontId="0" fillId="7" borderId="6" xfId="0" applyFill="1" applyBorder="1" applyAlignment="1">
      <alignment horizontal="center" vertical="center"/>
    </xf>
    <xf numFmtId="165" fontId="17" fillId="7" borderId="6" xfId="0" applyNumberFormat="1" applyFont="1" applyFill="1" applyBorder="1" applyAlignment="1">
      <alignment horizontal="center" wrapText="1"/>
    </xf>
    <xf numFmtId="0" fontId="18" fillId="7" borderId="6" xfId="0" applyFont="1" applyFill="1" applyBorder="1" applyAlignment="1">
      <alignment horizontal="center" wrapText="1"/>
    </xf>
    <xf numFmtId="165" fontId="17" fillId="9" borderId="1" xfId="0" applyNumberFormat="1" applyFont="1" applyFill="1" applyBorder="1" applyAlignment="1">
      <alignment horizontal="center"/>
    </xf>
    <xf numFmtId="0" fontId="6" fillId="9" borderId="0" xfId="3" applyFont="1" applyFill="1" applyAlignment="1">
      <alignment wrapText="1"/>
    </xf>
    <xf numFmtId="10" fontId="14" fillId="8" borderId="53" xfId="8" applyNumberFormat="1" applyFill="1" applyBorder="1"/>
    <xf numFmtId="10" fontId="14" fillId="8" borderId="6" xfId="8" applyNumberFormat="1" applyFill="1" applyBorder="1"/>
    <xf numFmtId="10" fontId="13" fillId="8" borderId="6" xfId="8" applyNumberFormat="1" applyFont="1" applyFill="1" applyBorder="1"/>
    <xf numFmtId="165" fontId="0" fillId="7" borderId="6" xfId="0" applyNumberFormat="1" applyFill="1" applyBorder="1" applyAlignment="1">
      <alignment horizontal="center"/>
    </xf>
    <xf numFmtId="165" fontId="24" fillId="7" borderId="38" xfId="0" applyNumberFormat="1" applyFont="1" applyFill="1" applyBorder="1"/>
    <xf numFmtId="165" fontId="24" fillId="7" borderId="5" xfId="0" applyNumberFormat="1" applyFont="1" applyFill="1" applyBorder="1"/>
    <xf numFmtId="1" fontId="18" fillId="7" borderId="23" xfId="0" applyNumberFormat="1" applyFont="1" applyFill="1" applyBorder="1" applyAlignment="1">
      <alignment horizontal="center"/>
    </xf>
    <xf numFmtId="0" fontId="0" fillId="2" borderId="6" xfId="0" applyFill="1" applyBorder="1" applyAlignment="1">
      <alignment horizontal="center"/>
    </xf>
    <xf numFmtId="0" fontId="46" fillId="0" borderId="0" xfId="0" applyFont="1"/>
    <xf numFmtId="0" fontId="46" fillId="0" borderId="0" xfId="0" applyFont="1" applyAlignment="1">
      <alignment horizontal="right"/>
    </xf>
    <xf numFmtId="0" fontId="46" fillId="0" borderId="0" xfId="0" applyFont="1" applyAlignment="1">
      <alignment horizontal="center" wrapText="1"/>
    </xf>
    <xf numFmtId="0" fontId="46" fillId="0" borderId="62" xfId="0" applyFont="1" applyBorder="1" applyAlignment="1">
      <alignment horizontal="center" wrapText="1"/>
    </xf>
    <xf numFmtId="0" fontId="46" fillId="0" borderId="45" xfId="0" applyFont="1" applyBorder="1" applyAlignment="1">
      <alignment horizontal="center" wrapText="1"/>
    </xf>
    <xf numFmtId="0" fontId="48" fillId="0" borderId="0" xfId="0" applyFont="1"/>
    <xf numFmtId="0" fontId="46" fillId="0" borderId="0" xfId="10" quotePrefix="1" applyFont="1" applyAlignment="1" applyProtection="1">
      <alignment horizontal="center" wrapText="1"/>
    </xf>
    <xf numFmtId="0" fontId="46" fillId="0" borderId="26" xfId="0" applyFont="1" applyBorder="1" applyAlignment="1">
      <alignment horizontal="center" wrapText="1"/>
    </xf>
    <xf numFmtId="0" fontId="48" fillId="0" borderId="26" xfId="0" applyFont="1" applyBorder="1" applyAlignment="1">
      <alignment horizontal="center" wrapText="1"/>
    </xf>
    <xf numFmtId="0" fontId="46" fillId="0" borderId="23" xfId="0" applyFont="1" applyBorder="1" applyAlignment="1">
      <alignment horizontal="center" wrapText="1"/>
    </xf>
    <xf numFmtId="0" fontId="48" fillId="0" borderId="27" xfId="0" applyFont="1" applyBorder="1" applyAlignment="1">
      <alignment horizontal="center" wrapText="1"/>
    </xf>
    <xf numFmtId="0" fontId="46" fillId="0" borderId="63" xfId="0" applyFont="1" applyBorder="1" applyAlignment="1">
      <alignment horizontal="center" wrapText="1"/>
    </xf>
    <xf numFmtId="0" fontId="46" fillId="0" borderId="26" xfId="10" applyFont="1" applyBorder="1" applyAlignment="1" applyProtection="1">
      <alignment horizontal="center" wrapText="1"/>
    </xf>
    <xf numFmtId="0" fontId="47" fillId="0" borderId="26" xfId="0" applyFont="1" applyBorder="1" applyAlignment="1">
      <alignment horizontal="center" wrapText="1"/>
    </xf>
    <xf numFmtId="0" fontId="48" fillId="0" borderId="0" xfId="0" applyFont="1" applyAlignment="1">
      <alignment horizontal="left"/>
    </xf>
    <xf numFmtId="0" fontId="34" fillId="9" borderId="54" xfId="5" applyFont="1" applyFill="1" applyAlignment="1">
      <alignment horizontal="left"/>
    </xf>
    <xf numFmtId="0" fontId="5" fillId="9" borderId="0" xfId="3" applyFont="1" applyFill="1" applyAlignment="1">
      <alignment wrapText="1"/>
    </xf>
    <xf numFmtId="0" fontId="49" fillId="0" borderId="0" xfId="0" applyFont="1"/>
    <xf numFmtId="0" fontId="50" fillId="0" borderId="0" xfId="0" applyFont="1"/>
    <xf numFmtId="1" fontId="51" fillId="0" borderId="0" xfId="0" applyNumberFormat="1" applyFont="1" applyAlignment="1">
      <alignment horizontal="left"/>
    </xf>
    <xf numFmtId="0" fontId="52" fillId="0" borderId="0" xfId="0" applyFont="1"/>
    <xf numFmtId="0" fontId="47" fillId="0" borderId="29" xfId="10" applyFont="1" applyBorder="1" applyAlignment="1" applyProtection="1"/>
    <xf numFmtId="0" fontId="53" fillId="0" borderId="65" xfId="0" applyFont="1" applyBorder="1"/>
    <xf numFmtId="0" fontId="53" fillId="0" borderId="66" xfId="0" applyFont="1" applyBorder="1"/>
    <xf numFmtId="0" fontId="54" fillId="0" borderId="61" xfId="0" applyFont="1" applyBorder="1" applyAlignment="1">
      <alignment horizontal="right" textRotation="90" wrapText="1"/>
    </xf>
    <xf numFmtId="0" fontId="54" fillId="0" borderId="3" xfId="0" applyFont="1" applyBorder="1" applyAlignment="1">
      <alignment horizontal="right" textRotation="90" wrapText="1"/>
    </xf>
    <xf numFmtId="0" fontId="54" fillId="0" borderId="40" xfId="0" applyFont="1" applyBorder="1" applyAlignment="1">
      <alignment horizontal="right" textRotation="90" wrapText="1"/>
    </xf>
    <xf numFmtId="0" fontId="54" fillId="0" borderId="61" xfId="0" applyFont="1" applyBorder="1" applyAlignment="1">
      <alignment horizontal="right" textRotation="90"/>
    </xf>
    <xf numFmtId="0" fontId="47" fillId="0" borderId="7" xfId="0" applyFont="1" applyBorder="1"/>
    <xf numFmtId="0" fontId="53" fillId="0" borderId="7" xfId="0" applyFont="1" applyBorder="1"/>
    <xf numFmtId="0" fontId="46" fillId="0" borderId="8" xfId="0" applyFont="1" applyBorder="1" applyAlignment="1">
      <alignment horizontal="right"/>
    </xf>
    <xf numFmtId="0" fontId="46" fillId="0" borderId="9" xfId="0" applyFont="1" applyBorder="1" applyAlignment="1">
      <alignment horizontal="right"/>
    </xf>
    <xf numFmtId="0" fontId="47" fillId="0" borderId="67" xfId="0" applyFont="1" applyBorder="1"/>
    <xf numFmtId="0" fontId="47" fillId="0" borderId="60" xfId="0" applyFont="1" applyBorder="1"/>
    <xf numFmtId="0" fontId="47" fillId="0" borderId="4" xfId="0" applyFont="1" applyBorder="1" applyAlignment="1">
      <alignment horizontal="right"/>
    </xf>
    <xf numFmtId="0" fontId="47" fillId="0" borderId="13" xfId="0" applyFont="1" applyBorder="1" applyAlignment="1">
      <alignment horizontal="right"/>
    </xf>
    <xf numFmtId="0" fontId="47" fillId="0" borderId="11" xfId="0" applyFont="1" applyBorder="1" applyAlignment="1">
      <alignment horizontal="right"/>
    </xf>
    <xf numFmtId="0" fontId="47" fillId="0" borderId="12" xfId="0" applyFont="1" applyBorder="1" applyAlignment="1">
      <alignment horizontal="right"/>
    </xf>
    <xf numFmtId="0" fontId="47" fillId="0" borderId="51" xfId="0" applyFont="1" applyBorder="1" applyAlignment="1">
      <alignment horizontal="right"/>
    </xf>
    <xf numFmtId="0" fontId="47" fillId="0" borderId="25" xfId="0" applyFont="1" applyBorder="1"/>
    <xf numFmtId="0" fontId="47" fillId="0" borderId="59" xfId="0" applyFont="1" applyBorder="1"/>
    <xf numFmtId="0" fontId="47" fillId="0" borderId="6" xfId="0" applyFont="1" applyBorder="1" applyAlignment="1">
      <alignment horizontal="right"/>
    </xf>
    <xf numFmtId="0" fontId="47" fillId="0" borderId="38" xfId="0" applyFont="1" applyBorder="1" applyAlignment="1">
      <alignment horizontal="right"/>
    </xf>
    <xf numFmtId="0" fontId="47" fillId="0" borderId="14" xfId="0" applyFont="1" applyBorder="1" applyAlignment="1">
      <alignment horizontal="right"/>
    </xf>
    <xf numFmtId="0" fontId="47" fillId="0" borderId="15" xfId="0" applyFont="1" applyBorder="1" applyAlignment="1">
      <alignment horizontal="right"/>
    </xf>
    <xf numFmtId="0" fontId="47" fillId="0" borderId="23" xfId="0" applyFont="1" applyBorder="1" applyAlignment="1">
      <alignment horizontal="right"/>
    </xf>
    <xf numFmtId="0" fontId="47" fillId="0" borderId="25" xfId="0" applyFont="1" applyBorder="1" applyAlignment="1">
      <alignment horizontal="right"/>
    </xf>
    <xf numFmtId="0" fontId="47" fillId="0" borderId="25" xfId="0" applyFont="1" applyBorder="1" applyAlignment="1">
      <alignment horizontal="right" vertical="center"/>
    </xf>
    <xf numFmtId="0" fontId="47" fillId="0" borderId="59" xfId="0" applyFont="1" applyBorder="1" applyAlignment="1">
      <alignment vertical="center" wrapText="1"/>
    </xf>
    <xf numFmtId="0" fontId="47" fillId="0" borderId="49" xfId="0" applyFont="1" applyBorder="1"/>
    <xf numFmtId="0" fontId="47" fillId="0" borderId="58" xfId="0" applyFont="1" applyBorder="1"/>
    <xf numFmtId="0" fontId="47" fillId="0" borderId="42" xfId="0" applyFont="1" applyBorder="1" applyAlignment="1">
      <alignment horizontal="right"/>
    </xf>
    <xf numFmtId="0" fontId="47" fillId="0" borderId="34" xfId="0" applyFont="1" applyBorder="1" applyAlignment="1">
      <alignment horizontal="right"/>
    </xf>
    <xf numFmtId="0" fontId="47" fillId="0" borderId="39" xfId="0" applyFont="1" applyBorder="1" applyAlignment="1">
      <alignment horizontal="right"/>
    </xf>
    <xf numFmtId="0" fontId="47" fillId="0" borderId="33" xfId="0" applyFont="1" applyBorder="1" applyAlignment="1">
      <alignment horizontal="right"/>
    </xf>
    <xf numFmtId="0" fontId="47" fillId="0" borderId="35" xfId="0" applyFont="1" applyBorder="1" applyAlignment="1">
      <alignment horizontal="right"/>
    </xf>
    <xf numFmtId="0" fontId="48" fillId="0" borderId="30" xfId="0" applyFont="1" applyBorder="1"/>
    <xf numFmtId="0" fontId="47" fillId="0" borderId="59" xfId="0" applyFont="1" applyBorder="1" applyAlignment="1">
      <alignment horizontal="right"/>
    </xf>
    <xf numFmtId="0" fontId="47" fillId="0" borderId="14" xfId="0" applyFont="1" applyBorder="1"/>
    <xf numFmtId="0" fontId="47" fillId="0" borderId="45" xfId="0" applyFont="1" applyBorder="1" applyAlignment="1">
      <alignment horizontal="right"/>
    </xf>
    <xf numFmtId="0" fontId="47" fillId="0" borderId="59" xfId="0" applyFont="1" applyBorder="1" applyAlignment="1">
      <alignment horizontal="right" vertical="center"/>
    </xf>
    <xf numFmtId="0" fontId="47" fillId="0" borderId="23" xfId="2" applyFont="1" applyBorder="1" applyAlignment="1" applyProtection="1">
      <alignment horizontal="right" wrapText="1"/>
      <protection locked="0"/>
    </xf>
    <xf numFmtId="0" fontId="47" fillId="0" borderId="6" xfId="2" applyFont="1" applyBorder="1" applyAlignment="1" applyProtection="1">
      <alignment horizontal="right"/>
      <protection locked="0"/>
    </xf>
    <xf numFmtId="0" fontId="47" fillId="0" borderId="38" xfId="2" applyFont="1" applyBorder="1" applyAlignment="1">
      <alignment horizontal="right"/>
    </xf>
    <xf numFmtId="0" fontId="47" fillId="0" borderId="14" xfId="2" applyFont="1" applyBorder="1" applyAlignment="1" applyProtection="1">
      <alignment horizontal="right"/>
      <protection locked="0"/>
    </xf>
    <xf numFmtId="0" fontId="47" fillId="0" borderId="6" xfId="2" applyFont="1" applyBorder="1" applyAlignment="1" applyProtection="1">
      <alignment horizontal="right" wrapText="1"/>
      <protection locked="0"/>
    </xf>
    <xf numFmtId="0" fontId="47" fillId="0" borderId="15" xfId="2" applyFont="1" applyBorder="1" applyAlignment="1" applyProtection="1">
      <alignment horizontal="right" wrapText="1"/>
      <protection locked="0"/>
    </xf>
    <xf numFmtId="0" fontId="56" fillId="0" borderId="59" xfId="0" applyFont="1" applyBorder="1" applyAlignment="1">
      <alignment horizontal="right"/>
    </xf>
    <xf numFmtId="0" fontId="56" fillId="0" borderId="14" xfId="0" applyFont="1" applyBorder="1"/>
    <xf numFmtId="0" fontId="56" fillId="0" borderId="14" xfId="0" applyFont="1" applyBorder="1" applyAlignment="1">
      <alignment horizontal="right"/>
    </xf>
    <xf numFmtId="0" fontId="56" fillId="0" borderId="6" xfId="0" applyFont="1" applyBorder="1" applyAlignment="1">
      <alignment horizontal="right"/>
    </xf>
    <xf numFmtId="0" fontId="56" fillId="0" borderId="15" xfId="0" applyFont="1" applyBorder="1" applyAlignment="1">
      <alignment horizontal="right"/>
    </xf>
    <xf numFmtId="0" fontId="56" fillId="0" borderId="23" xfId="0" applyFont="1" applyBorder="1" applyAlignment="1">
      <alignment horizontal="right"/>
    </xf>
    <xf numFmtId="0" fontId="56" fillId="0" borderId="11" xfId="0" applyFont="1" applyBorder="1"/>
    <xf numFmtId="0" fontId="56" fillId="0" borderId="11" xfId="0" applyFont="1" applyBorder="1" applyAlignment="1">
      <alignment horizontal="right"/>
    </xf>
    <xf numFmtId="0" fontId="56" fillId="0" borderId="4" xfId="0" applyFont="1" applyBorder="1" applyAlignment="1">
      <alignment horizontal="right"/>
    </xf>
    <xf numFmtId="0" fontId="56" fillId="0" borderId="12" xfId="0" applyFont="1" applyBorder="1" applyAlignment="1">
      <alignment horizontal="right"/>
    </xf>
    <xf numFmtId="0" fontId="56" fillId="0" borderId="18" xfId="0" applyFont="1" applyBorder="1" applyAlignment="1">
      <alignment horizontal="right"/>
    </xf>
    <xf numFmtId="0" fontId="56" fillId="0" borderId="61" xfId="0" applyFont="1" applyBorder="1" applyAlignment="1">
      <alignment horizontal="right"/>
    </xf>
    <xf numFmtId="0" fontId="56" fillId="0" borderId="3" xfId="0" applyFont="1" applyBorder="1" applyAlignment="1">
      <alignment horizontal="right"/>
    </xf>
    <xf numFmtId="0" fontId="56" fillId="0" borderId="40" xfId="0" applyFont="1" applyBorder="1" applyAlignment="1">
      <alignment horizontal="right"/>
    </xf>
    <xf numFmtId="0" fontId="56" fillId="0" borderId="59" xfId="0" applyFont="1" applyBorder="1" applyAlignment="1">
      <alignment horizontal="right" vertical="top" wrapText="1"/>
    </xf>
    <xf numFmtId="0" fontId="56" fillId="0" borderId="58" xfId="0" applyFont="1" applyBorder="1" applyAlignment="1">
      <alignment horizontal="right"/>
    </xf>
    <xf numFmtId="0" fontId="56" fillId="0" borderId="58" xfId="0" applyFont="1" applyBorder="1"/>
    <xf numFmtId="0" fontId="56" fillId="0" borderId="42" xfId="0" applyFont="1" applyBorder="1" applyAlignment="1">
      <alignment horizontal="right"/>
    </xf>
    <xf numFmtId="0" fontId="56" fillId="0" borderId="34" xfId="0" applyFont="1" applyBorder="1" applyAlignment="1">
      <alignment horizontal="right"/>
    </xf>
    <xf numFmtId="0" fontId="56" fillId="0" borderId="39" xfId="0" applyFont="1" applyBorder="1" applyAlignment="1">
      <alignment horizontal="right"/>
    </xf>
    <xf numFmtId="0" fontId="56" fillId="0" borderId="33" xfId="0" applyFont="1" applyBorder="1" applyAlignment="1">
      <alignment horizontal="right"/>
    </xf>
    <xf numFmtId="0" fontId="56" fillId="0" borderId="35" xfId="0" applyFont="1" applyBorder="1" applyAlignment="1">
      <alignment horizontal="right"/>
    </xf>
    <xf numFmtId="0" fontId="58" fillId="0" borderId="0" xfId="0" applyFont="1"/>
    <xf numFmtId="0" fontId="47" fillId="0" borderId="0" xfId="0" applyFont="1"/>
    <xf numFmtId="0" fontId="47" fillId="0" borderId="0" xfId="0" applyFont="1" applyAlignment="1">
      <alignment horizontal="right"/>
    </xf>
    <xf numFmtId="0" fontId="46" fillId="0" borderId="37" xfId="0" applyFont="1" applyBorder="1" applyAlignment="1">
      <alignment horizontal="right"/>
    </xf>
    <xf numFmtId="0" fontId="46" fillId="0" borderId="62" xfId="0" applyFont="1" applyBorder="1" applyAlignment="1">
      <alignment horizontal="right"/>
    </xf>
    <xf numFmtId="0" fontId="47" fillId="0" borderId="68" xfId="0" applyFont="1" applyBorder="1"/>
    <xf numFmtId="0" fontId="47" fillId="0" borderId="19" xfId="0" applyFont="1" applyBorder="1"/>
    <xf numFmtId="0" fontId="47" fillId="0" borderId="19" xfId="0" applyFont="1" applyBorder="1" applyAlignment="1">
      <alignment horizontal="right"/>
    </xf>
    <xf numFmtId="0" fontId="47" fillId="0" borderId="20" xfId="0" applyFont="1" applyBorder="1" applyAlignment="1">
      <alignment horizontal="right"/>
    </xf>
    <xf numFmtId="0" fontId="47" fillId="0" borderId="69" xfId="0" applyFont="1" applyBorder="1" applyAlignment="1">
      <alignment horizontal="right"/>
    </xf>
    <xf numFmtId="0" fontId="47" fillId="0" borderId="70" xfId="0" applyFont="1" applyBorder="1" applyAlignment="1">
      <alignment horizontal="right"/>
    </xf>
    <xf numFmtId="0" fontId="47" fillId="0" borderId="43" xfId="0" applyFont="1" applyBorder="1" applyAlignment="1">
      <alignment horizontal="right"/>
    </xf>
    <xf numFmtId="0" fontId="47" fillId="0" borderId="71" xfId="0" applyFont="1" applyBorder="1" applyAlignment="1">
      <alignment horizontal="right"/>
    </xf>
    <xf numFmtId="0" fontId="47" fillId="0" borderId="21" xfId="0" applyFont="1" applyBorder="1" applyAlignment="1">
      <alignment horizontal="right"/>
    </xf>
    <xf numFmtId="0" fontId="47" fillId="0" borderId="17" xfId="0" applyFont="1" applyBorder="1"/>
    <xf numFmtId="0" fontId="47" fillId="0" borderId="17" xfId="0" applyFont="1" applyBorder="1" applyAlignment="1">
      <alignment horizontal="right"/>
    </xf>
    <xf numFmtId="0" fontId="47" fillId="0" borderId="2" xfId="0" applyFont="1" applyBorder="1" applyAlignment="1">
      <alignment horizontal="right"/>
    </xf>
    <xf numFmtId="0" fontId="47" fillId="0" borderId="18" xfId="0" applyFont="1" applyBorder="1" applyAlignment="1">
      <alignment horizontal="right"/>
    </xf>
    <xf numFmtId="0" fontId="47" fillId="0" borderId="24" xfId="0" applyFont="1" applyBorder="1" applyAlignment="1">
      <alignment horizontal="right"/>
    </xf>
    <xf numFmtId="0" fontId="47" fillId="0" borderId="16" xfId="0" applyFont="1" applyBorder="1" applyAlignment="1">
      <alignment horizontal="right"/>
    </xf>
    <xf numFmtId="0" fontId="47" fillId="0" borderId="14" xfId="0" applyFont="1" applyBorder="1" applyAlignment="1">
      <alignment horizontal="left"/>
    </xf>
    <xf numFmtId="0" fontId="47" fillId="0" borderId="60" xfId="0" applyFont="1" applyBorder="1" applyAlignment="1">
      <alignment horizontal="left"/>
    </xf>
    <xf numFmtId="0" fontId="47" fillId="0" borderId="59" xfId="0" applyFont="1" applyBorder="1" applyAlignment="1">
      <alignment horizontal="left"/>
    </xf>
    <xf numFmtId="0" fontId="47" fillId="0" borderId="72" xfId="0" applyFont="1" applyBorder="1"/>
    <xf numFmtId="0" fontId="47" fillId="0" borderId="58" xfId="0" applyFont="1" applyBorder="1" applyAlignment="1">
      <alignment horizontal="left"/>
    </xf>
    <xf numFmtId="0" fontId="47" fillId="0" borderId="48" xfId="0" applyFont="1" applyBorder="1"/>
    <xf numFmtId="0" fontId="47" fillId="0" borderId="11" xfId="0" applyFont="1" applyBorder="1"/>
    <xf numFmtId="0" fontId="47" fillId="0" borderId="28" xfId="0" applyFont="1" applyBorder="1"/>
    <xf numFmtId="0" fontId="46" fillId="0" borderId="0" xfId="2" applyFont="1" applyAlignment="1" applyProtection="1">
      <alignment horizontal="right" wrapText="1"/>
      <protection locked="0"/>
    </xf>
    <xf numFmtId="0" fontId="46" fillId="0" borderId="0" xfId="2" applyFont="1" applyAlignment="1" applyProtection="1">
      <alignment horizontal="right"/>
      <protection locked="0"/>
    </xf>
    <xf numFmtId="0" fontId="46" fillId="0" borderId="0" xfId="2" applyFont="1" applyAlignment="1">
      <alignment horizontal="right"/>
    </xf>
    <xf numFmtId="0" fontId="47" fillId="0" borderId="66" xfId="0" applyFont="1" applyBorder="1"/>
    <xf numFmtId="0" fontId="47" fillId="0" borderId="26" xfId="0" applyFont="1" applyBorder="1" applyAlignment="1">
      <alignment horizontal="right"/>
    </xf>
    <xf numFmtId="0" fontId="47" fillId="0" borderId="5" xfId="0" applyFont="1" applyBorder="1" applyAlignment="1">
      <alignment horizontal="right"/>
    </xf>
    <xf numFmtId="0" fontId="47" fillId="0" borderId="14" xfId="2" applyFont="1" applyBorder="1" applyAlignment="1" applyProtection="1">
      <alignment horizontal="right" wrapText="1"/>
      <protection locked="0"/>
    </xf>
    <xf numFmtId="0" fontId="47" fillId="0" borderId="15" xfId="2" applyFont="1" applyBorder="1" applyAlignment="1">
      <alignment horizontal="right"/>
    </xf>
    <xf numFmtId="0" fontId="47" fillId="0" borderId="5" xfId="2" applyFont="1" applyBorder="1" applyAlignment="1">
      <alignment horizontal="right"/>
    </xf>
    <xf numFmtId="0" fontId="47" fillId="0" borderId="33" xfId="0" applyFont="1" applyBorder="1"/>
    <xf numFmtId="0" fontId="47" fillId="0" borderId="35" xfId="2" applyFont="1" applyBorder="1" applyAlignment="1">
      <alignment horizontal="right"/>
    </xf>
    <xf numFmtId="0" fontId="47" fillId="0" borderId="73" xfId="0" applyFont="1" applyBorder="1" applyAlignment="1">
      <alignment horizontal="right"/>
    </xf>
    <xf numFmtId="1" fontId="47" fillId="0" borderId="59" xfId="0" applyNumberFormat="1" applyFont="1" applyBorder="1"/>
    <xf numFmtId="0" fontId="47" fillId="0" borderId="25" xfId="10" applyFont="1" applyBorder="1" applyAlignment="1" applyProtection="1"/>
    <xf numFmtId="0" fontId="47" fillId="0" borderId="67" xfId="0" applyFont="1" applyBorder="1" applyAlignment="1">
      <alignment horizontal="right"/>
    </xf>
    <xf numFmtId="0" fontId="47" fillId="0" borderId="63" xfId="0" applyFont="1" applyBorder="1" applyAlignment="1">
      <alignment horizontal="right"/>
    </xf>
    <xf numFmtId="0" fontId="47" fillId="0" borderId="1" xfId="0" applyFont="1" applyBorder="1" applyAlignment="1">
      <alignment horizontal="right"/>
    </xf>
    <xf numFmtId="166" fontId="47" fillId="0" borderId="26" xfId="0" applyNumberFormat="1" applyFont="1" applyBorder="1" applyAlignment="1">
      <alignment horizontal="right"/>
    </xf>
    <xf numFmtId="166" fontId="47" fillId="0" borderId="5" xfId="0" applyNumberFormat="1" applyFont="1" applyBorder="1" applyAlignment="1">
      <alignment horizontal="right"/>
    </xf>
    <xf numFmtId="167" fontId="47" fillId="0" borderId="5" xfId="0" applyNumberFormat="1" applyFont="1" applyBorder="1" applyAlignment="1">
      <alignment horizontal="right"/>
    </xf>
    <xf numFmtId="1" fontId="47" fillId="0" borderId="25" xfId="0" applyNumberFormat="1" applyFont="1" applyBorder="1" applyAlignment="1">
      <alignment horizontal="right"/>
    </xf>
    <xf numFmtId="2" fontId="47" fillId="0" borderId="26" xfId="0" applyNumberFormat="1" applyFont="1" applyBorder="1" applyAlignment="1">
      <alignment horizontal="right"/>
    </xf>
    <xf numFmtId="2" fontId="47" fillId="0" borderId="5" xfId="0" applyNumberFormat="1" applyFont="1" applyBorder="1" applyAlignment="1">
      <alignment horizontal="right"/>
    </xf>
    <xf numFmtId="0" fontId="47" fillId="0" borderId="68" xfId="0" applyFont="1" applyBorder="1" applyAlignment="1">
      <alignment vertical="top" wrapText="1"/>
    </xf>
    <xf numFmtId="0" fontId="47" fillId="0" borderId="59" xfId="10" applyFont="1" applyBorder="1" applyAlignment="1" applyProtection="1">
      <alignment horizontal="left"/>
    </xf>
    <xf numFmtId="0" fontId="47" fillId="0" borderId="59" xfId="0" applyFont="1" applyBorder="1" applyAlignment="1">
      <alignment vertical="top" wrapText="1"/>
    </xf>
    <xf numFmtId="0" fontId="47" fillId="0" borderId="59" xfId="0" applyFont="1" applyBorder="1" applyAlignment="1">
      <alignment horizontal="right" vertical="top"/>
    </xf>
    <xf numFmtId="0" fontId="47" fillId="0" borderId="68" xfId="0" applyFont="1" applyBorder="1" applyAlignment="1">
      <alignment horizontal="right"/>
    </xf>
    <xf numFmtId="0" fontId="47" fillId="0" borderId="64" xfId="0" applyFont="1" applyBorder="1"/>
    <xf numFmtId="0" fontId="56" fillId="0" borderId="74" xfId="118" applyFont="1" applyBorder="1" applyAlignment="1">
      <alignment horizontal="right"/>
    </xf>
    <xf numFmtId="0" fontId="56" fillId="0" borderId="32" xfId="118" applyFont="1" applyBorder="1" applyAlignment="1">
      <alignment horizontal="right"/>
    </xf>
    <xf numFmtId="0" fontId="56" fillId="0" borderId="75" xfId="118" applyFont="1" applyBorder="1" applyAlignment="1">
      <alignment horizontal="right"/>
    </xf>
    <xf numFmtId="0" fontId="24" fillId="0" borderId="74" xfId="118" applyBorder="1" applyAlignment="1">
      <alignment horizontal="right"/>
    </xf>
    <xf numFmtId="0" fontId="24" fillId="0" borderId="32" xfId="118" applyBorder="1" applyAlignment="1">
      <alignment horizontal="right"/>
    </xf>
    <xf numFmtId="0" fontId="56" fillId="0" borderId="76" xfId="118" applyFont="1" applyBorder="1" applyAlignment="1">
      <alignment horizontal="right"/>
    </xf>
    <xf numFmtId="0" fontId="56" fillId="0" borderId="31" xfId="118" applyFont="1" applyBorder="1" applyAlignment="1">
      <alignment horizontal="right"/>
    </xf>
    <xf numFmtId="0" fontId="56" fillId="0" borderId="30" xfId="118" applyFont="1" applyBorder="1" applyAlignment="1">
      <alignment horizontal="right"/>
    </xf>
    <xf numFmtId="0" fontId="0" fillId="0" borderId="0" xfId="0" applyAlignment="1">
      <alignment horizontal="center" wrapText="1"/>
    </xf>
    <xf numFmtId="1" fontId="47" fillId="0" borderId="0" xfId="0" applyNumberFormat="1" applyFont="1"/>
    <xf numFmtId="1" fontId="47" fillId="0" borderId="0" xfId="0" applyNumberFormat="1" applyFont="1" applyAlignment="1">
      <alignment vertical="top"/>
    </xf>
    <xf numFmtId="0" fontId="56" fillId="0" borderId="0" xfId="0" applyFont="1"/>
    <xf numFmtId="1" fontId="53" fillId="0" borderId="0" xfId="0" applyNumberFormat="1" applyFont="1"/>
    <xf numFmtId="1" fontId="58" fillId="0" borderId="0" xfId="0" applyNumberFormat="1" applyFont="1"/>
    <xf numFmtId="0" fontId="4" fillId="9" borderId="0" xfId="3" applyFont="1" applyFill="1" applyAlignment="1">
      <alignment wrapText="1"/>
    </xf>
    <xf numFmtId="0" fontId="3" fillId="9" borderId="0" xfId="3" applyFont="1" applyFill="1" applyAlignment="1">
      <alignment wrapText="1"/>
    </xf>
    <xf numFmtId="1" fontId="23" fillId="0" borderId="0" xfId="9" applyNumberFormat="1"/>
    <xf numFmtId="0" fontId="23" fillId="0" borderId="0" xfId="9"/>
    <xf numFmtId="0" fontId="23" fillId="0" borderId="0" xfId="9" applyAlignment="1">
      <alignment horizontal="right"/>
    </xf>
    <xf numFmtId="0" fontId="23" fillId="0" borderId="0" xfId="9" applyAlignment="1">
      <alignment horizontal="left"/>
    </xf>
    <xf numFmtId="1" fontId="19" fillId="0" borderId="0" xfId="9" applyNumberFormat="1" applyFont="1" applyAlignment="1">
      <alignment horizontal="left"/>
    </xf>
    <xf numFmtId="0" fontId="21" fillId="0" borderId="0" xfId="9" applyFont="1"/>
    <xf numFmtId="1" fontId="22" fillId="0" borderId="0" xfId="9" applyNumberFormat="1" applyFont="1"/>
    <xf numFmtId="0" fontId="22" fillId="0" borderId="0" xfId="10" applyFont="1" applyAlignment="1" applyProtection="1"/>
    <xf numFmtId="0" fontId="22" fillId="0" borderId="7" xfId="9" applyFont="1" applyBorder="1"/>
    <xf numFmtId="0" fontId="22" fillId="0" borderId="8" xfId="9" applyFont="1" applyBorder="1"/>
    <xf numFmtId="0" fontId="22" fillId="0" borderId="9" xfId="9" applyFont="1" applyBorder="1"/>
    <xf numFmtId="1" fontId="22" fillId="0" borderId="10" xfId="9" applyNumberFormat="1" applyFont="1" applyBorder="1" applyAlignment="1">
      <alignment wrapText="1"/>
    </xf>
    <xf numFmtId="0" fontId="22" fillId="0" borderId="10" xfId="9" applyFont="1" applyBorder="1" applyAlignment="1">
      <alignment horizontal="left"/>
    </xf>
    <xf numFmtId="0" fontId="21" fillId="0" borderId="61" xfId="9" applyFont="1" applyBorder="1" applyAlignment="1">
      <alignment horizontal="right" textRotation="90" wrapText="1"/>
    </xf>
    <xf numFmtId="0" fontId="21" fillId="0" borderId="3" xfId="9" applyFont="1" applyBorder="1" applyAlignment="1">
      <alignment horizontal="right" textRotation="90" wrapText="1"/>
    </xf>
    <xf numFmtId="0" fontId="21" fillId="0" borderId="40" xfId="9" applyFont="1" applyBorder="1" applyAlignment="1">
      <alignment horizontal="right" textRotation="90" wrapText="1"/>
    </xf>
    <xf numFmtId="0" fontId="21" fillId="0" borderId="61" xfId="9" applyFont="1" applyBorder="1" applyAlignment="1">
      <alignment horizontal="right" textRotation="90"/>
    </xf>
    <xf numFmtId="1" fontId="25" fillId="0" borderId="52" xfId="9" applyNumberFormat="1" applyFont="1" applyBorder="1"/>
    <xf numFmtId="0" fontId="22" fillId="0" borderId="10" xfId="9" applyFont="1" applyBorder="1"/>
    <xf numFmtId="0" fontId="23" fillId="0" borderId="8" xfId="9" applyBorder="1" applyAlignment="1">
      <alignment horizontal="right"/>
    </xf>
    <xf numFmtId="0" fontId="23" fillId="0" borderId="9" xfId="9" applyBorder="1" applyAlignment="1">
      <alignment horizontal="right"/>
    </xf>
    <xf numFmtId="1" fontId="0" fillId="0" borderId="77" xfId="0" applyNumberFormat="1" applyBorder="1"/>
    <xf numFmtId="0" fontId="0" fillId="0" borderId="77" xfId="0" applyBorder="1"/>
    <xf numFmtId="0" fontId="0" fillId="0" borderId="11" xfId="0" applyBorder="1" applyAlignment="1">
      <alignment horizontal="right"/>
    </xf>
    <xf numFmtId="0" fontId="0" fillId="0" borderId="4" xfId="0" applyBorder="1" applyAlignment="1">
      <alignment horizontal="right"/>
    </xf>
    <xf numFmtId="0" fontId="0" fillId="0" borderId="12" xfId="0" applyBorder="1" applyAlignment="1">
      <alignment horizontal="right"/>
    </xf>
    <xf numFmtId="0" fontId="25" fillId="0" borderId="0" xfId="9" applyFont="1"/>
    <xf numFmtId="1" fontId="0" fillId="0" borderId="59" xfId="0" applyNumberFormat="1" applyBorder="1"/>
    <xf numFmtId="0" fontId="0" fillId="0" borderId="59" xfId="0" applyBorder="1"/>
    <xf numFmtId="0" fontId="0" fillId="0" borderId="14" xfId="0" applyBorder="1" applyAlignment="1">
      <alignment horizontal="right"/>
    </xf>
    <xf numFmtId="0" fontId="0" fillId="0" borderId="6" xfId="0" applyBorder="1" applyAlignment="1">
      <alignment horizontal="right"/>
    </xf>
    <xf numFmtId="0" fontId="0" fillId="0" borderId="15" xfId="0" applyBorder="1" applyAlignment="1">
      <alignment horizontal="right"/>
    </xf>
    <xf numFmtId="1" fontId="0" fillId="0" borderId="58" xfId="0" applyNumberFormat="1" applyBorder="1"/>
    <xf numFmtId="0" fontId="0" fillId="0" borderId="58" xfId="0" applyBorder="1"/>
    <xf numFmtId="0" fontId="0" fillId="0" borderId="33" xfId="0" applyBorder="1" applyAlignment="1">
      <alignment horizontal="right"/>
    </xf>
    <xf numFmtId="0" fontId="0" fillId="0" borderId="34" xfId="0" applyBorder="1" applyAlignment="1">
      <alignment horizontal="right"/>
    </xf>
    <xf numFmtId="0" fontId="0" fillId="0" borderId="35" xfId="0" applyBorder="1" applyAlignment="1">
      <alignment horizontal="right"/>
    </xf>
    <xf numFmtId="1" fontId="25" fillId="0" borderId="0" xfId="0" applyNumberFormat="1" applyFont="1"/>
    <xf numFmtId="0" fontId="25" fillId="0" borderId="0" xfId="0" applyFont="1"/>
    <xf numFmtId="0" fontId="0" fillId="0" borderId="0" xfId="0" applyAlignment="1">
      <alignment horizontal="left"/>
    </xf>
    <xf numFmtId="0" fontId="0" fillId="0" borderId="0" xfId="0" applyAlignment="1">
      <alignment horizontal="right"/>
    </xf>
    <xf numFmtId="0" fontId="22" fillId="0" borderId="10" xfId="0" applyFont="1" applyBorder="1"/>
    <xf numFmtId="0" fontId="0" fillId="0" borderId="8" xfId="0" applyBorder="1" applyAlignment="1">
      <alignment horizontal="left"/>
    </xf>
    <xf numFmtId="0" fontId="0" fillId="0" borderId="8" xfId="0" applyBorder="1" applyAlignment="1">
      <alignment horizontal="right"/>
    </xf>
    <xf numFmtId="0" fontId="0" fillId="0" borderId="9" xfId="0" applyBorder="1"/>
    <xf numFmtId="0" fontId="0" fillId="0" borderId="19" xfId="0" applyBorder="1" applyAlignment="1">
      <alignment horizontal="right"/>
    </xf>
    <xf numFmtId="0" fontId="0" fillId="0" borderId="20" xfId="0" applyBorder="1" applyAlignment="1">
      <alignment horizontal="right"/>
    </xf>
    <xf numFmtId="0" fontId="0" fillId="0" borderId="21" xfId="0" applyBorder="1" applyAlignment="1">
      <alignment horizontal="right"/>
    </xf>
    <xf numFmtId="167" fontId="0" fillId="0" borderId="15" xfId="0" applyNumberFormat="1" applyBorder="1" applyAlignment="1">
      <alignment horizontal="right"/>
    </xf>
    <xf numFmtId="0" fontId="23" fillId="0" borderId="14" xfId="2" applyBorder="1" applyAlignment="1" applyProtection="1">
      <alignment horizontal="right" wrapText="1"/>
      <protection locked="0"/>
    </xf>
    <xf numFmtId="0" fontId="23" fillId="0" borderId="6" xfId="2" applyBorder="1" applyAlignment="1" applyProtection="1">
      <alignment horizontal="right"/>
      <protection locked="0"/>
    </xf>
    <xf numFmtId="0" fontId="23" fillId="0" borderId="15" xfId="2" applyBorder="1" applyAlignment="1">
      <alignment horizontal="right"/>
    </xf>
    <xf numFmtId="0" fontId="23" fillId="0" borderId="14" xfId="2" applyBorder="1" applyAlignment="1" applyProtection="1">
      <alignment horizontal="right"/>
      <protection locked="0"/>
    </xf>
    <xf numFmtId="0" fontId="23" fillId="0" borderId="6" xfId="2" applyBorder="1" applyAlignment="1" applyProtection="1">
      <alignment horizontal="right" wrapText="1"/>
      <protection locked="0"/>
    </xf>
    <xf numFmtId="0" fontId="23" fillId="0" borderId="15" xfId="2" applyBorder="1" applyAlignment="1" applyProtection="1">
      <alignment horizontal="right" wrapText="1"/>
      <protection locked="0"/>
    </xf>
    <xf numFmtId="0" fontId="0" fillId="0" borderId="9" xfId="0" applyBorder="1" applyAlignment="1">
      <alignment horizontal="right"/>
    </xf>
    <xf numFmtId="0" fontId="0" fillId="0" borderId="60" xfId="0" applyBorder="1"/>
    <xf numFmtId="0" fontId="0" fillId="0" borderId="59" xfId="0" applyBorder="1" applyAlignment="1">
      <alignment horizontal="left"/>
    </xf>
    <xf numFmtId="0" fontId="0" fillId="0" borderId="58" xfId="0" applyBorder="1" applyAlignment="1">
      <alignment horizontal="left"/>
    </xf>
    <xf numFmtId="0" fontId="0" fillId="0" borderId="22" xfId="0" applyBorder="1"/>
    <xf numFmtId="0" fontId="0" fillId="0" borderId="22" xfId="0" applyBorder="1" applyAlignment="1">
      <alignment horizontal="right"/>
    </xf>
    <xf numFmtId="0" fontId="0" fillId="0" borderId="23" xfId="0" applyBorder="1"/>
    <xf numFmtId="0" fontId="0" fillId="0" borderId="23" xfId="0" applyBorder="1" applyAlignment="1">
      <alignment horizontal="right"/>
    </xf>
    <xf numFmtId="0" fontId="0" fillId="0" borderId="42" xfId="0" applyBorder="1"/>
    <xf numFmtId="0" fontId="0" fillId="0" borderId="42" xfId="0" applyBorder="1" applyAlignment="1">
      <alignment horizontal="right"/>
    </xf>
    <xf numFmtId="0" fontId="0" fillId="0" borderId="0" xfId="2" applyFont="1" applyAlignment="1" applyProtection="1">
      <alignment horizontal="right" wrapText="1"/>
      <protection locked="0"/>
    </xf>
    <xf numFmtId="0" fontId="0" fillId="0" borderId="0" xfId="2" applyFont="1" applyAlignment="1" applyProtection="1">
      <alignment horizontal="right"/>
      <protection locked="0"/>
    </xf>
    <xf numFmtId="0" fontId="0" fillId="0" borderId="0" xfId="2" applyFont="1" applyAlignment="1">
      <alignment horizontal="right"/>
    </xf>
    <xf numFmtId="0" fontId="0" fillId="0" borderId="23" xfId="0" applyBorder="1" applyAlignment="1">
      <alignment horizontal="left"/>
    </xf>
    <xf numFmtId="0" fontId="25" fillId="0" borderId="0" xfId="9" applyFont="1" applyAlignment="1">
      <alignment horizontal="left"/>
    </xf>
    <xf numFmtId="0" fontId="0" fillId="0" borderId="59" xfId="0" applyBorder="1" applyAlignment="1">
      <alignment vertical="top" wrapText="1"/>
    </xf>
    <xf numFmtId="0" fontId="23" fillId="0" borderId="59" xfId="10" applyFont="1" applyBorder="1" applyAlignment="1" applyProtection="1"/>
    <xf numFmtId="0" fontId="23" fillId="0" borderId="52" xfId="9" applyBorder="1"/>
    <xf numFmtId="0" fontId="23" fillId="0" borderId="59" xfId="11" applyFont="1" applyBorder="1"/>
    <xf numFmtId="0" fontId="23" fillId="0" borderId="14" xfId="11" applyFont="1" applyBorder="1" applyAlignment="1">
      <alignment horizontal="right"/>
    </xf>
    <xf numFmtId="0" fontId="23" fillId="0" borderId="6" xfId="11" applyFont="1" applyBorder="1" applyAlignment="1">
      <alignment horizontal="right"/>
    </xf>
    <xf numFmtId="0" fontId="23" fillId="0" borderId="15" xfId="11" applyFont="1" applyBorder="1" applyAlignment="1">
      <alignment horizontal="right"/>
    </xf>
    <xf numFmtId="166" fontId="0" fillId="0" borderId="15" xfId="0" applyNumberFormat="1" applyBorder="1" applyAlignment="1">
      <alignment horizontal="right"/>
    </xf>
    <xf numFmtId="0" fontId="63" fillId="0" borderId="0" xfId="9" applyFont="1"/>
    <xf numFmtId="1" fontId="0" fillId="0" borderId="14" xfId="0" applyNumberFormat="1" applyBorder="1" applyAlignment="1">
      <alignment horizontal="right"/>
    </xf>
    <xf numFmtId="2" fontId="0" fillId="0" borderId="15" xfId="0" applyNumberFormat="1" applyBorder="1" applyAlignment="1">
      <alignment horizontal="right"/>
    </xf>
    <xf numFmtId="0" fontId="0" fillId="0" borderId="15" xfId="0" quotePrefix="1" applyBorder="1" applyAlignment="1">
      <alignment horizontal="right"/>
    </xf>
    <xf numFmtId="0" fontId="0" fillId="0" borderId="59" xfId="10" applyFont="1" applyBorder="1" applyAlignment="1" applyProtection="1">
      <alignment horizontal="left"/>
    </xf>
    <xf numFmtId="1" fontId="0" fillId="0" borderId="64" xfId="0" applyNumberFormat="1" applyBorder="1"/>
    <xf numFmtId="0" fontId="0" fillId="0" borderId="64" xfId="0" applyBorder="1" applyAlignment="1">
      <alignment vertical="top" wrapText="1"/>
    </xf>
    <xf numFmtId="0" fontId="0" fillId="0" borderId="17" xfId="0" applyBorder="1" applyAlignment="1">
      <alignment horizontal="right"/>
    </xf>
    <xf numFmtId="0" fontId="0" fillId="0" borderId="2" xfId="0" applyBorder="1" applyAlignment="1">
      <alignment horizontal="right"/>
    </xf>
    <xf numFmtId="0" fontId="0" fillId="0" borderId="18" xfId="0" applyBorder="1" applyAlignment="1">
      <alignment horizontal="right"/>
    </xf>
    <xf numFmtId="0" fontId="64" fillId="0" borderId="0" xfId="9" applyFont="1"/>
    <xf numFmtId="0" fontId="65" fillId="0" borderId="0" xfId="9" applyFont="1"/>
    <xf numFmtId="1" fontId="0" fillId="0" borderId="0" xfId="0" applyNumberFormat="1"/>
    <xf numFmtId="1" fontId="0" fillId="0" borderId="0" xfId="0" applyNumberFormat="1" applyAlignment="1">
      <alignment vertical="top"/>
    </xf>
    <xf numFmtId="1" fontId="22" fillId="0" borderId="0" xfId="0" applyNumberFormat="1" applyFont="1"/>
    <xf numFmtId="0" fontId="3" fillId="8" borderId="6" xfId="8" applyFont="1" applyFill="1" applyBorder="1" applyAlignment="1">
      <alignment wrapText="1"/>
    </xf>
    <xf numFmtId="10" fontId="3" fillId="8" borderId="6" xfId="8" applyNumberFormat="1" applyFont="1" applyFill="1" applyBorder="1"/>
    <xf numFmtId="0" fontId="17" fillId="9" borderId="1" xfId="0" applyFont="1" applyFill="1" applyBorder="1" applyAlignment="1">
      <alignment horizontal="left"/>
    </xf>
    <xf numFmtId="0" fontId="24" fillId="9" borderId="46" xfId="0" applyFont="1" applyFill="1" applyBorder="1"/>
    <xf numFmtId="0" fontId="66" fillId="0" borderId="0" xfId="0" applyFont="1"/>
    <xf numFmtId="0" fontId="67" fillId="9" borderId="16" xfId="0" applyFont="1" applyFill="1" applyBorder="1"/>
    <xf numFmtId="0" fontId="2" fillId="9" borderId="0" xfId="3" applyFont="1" applyFill="1" applyAlignment="1">
      <alignment wrapText="1"/>
    </xf>
    <xf numFmtId="0" fontId="1" fillId="7" borderId="6" xfId="4" applyFont="1" applyFill="1" applyBorder="1" applyAlignment="1">
      <alignment wrapText="1"/>
    </xf>
    <xf numFmtId="0" fontId="1" fillId="8" borderId="6" xfId="8" applyFont="1" applyFill="1" applyBorder="1" applyAlignment="1">
      <alignment wrapText="1"/>
    </xf>
    <xf numFmtId="0" fontId="1" fillId="8" borderId="6" xfId="8" applyFont="1" applyFill="1" applyBorder="1"/>
    <xf numFmtId="165" fontId="24" fillId="2" borderId="6" xfId="0" applyNumberFormat="1" applyFont="1" applyFill="1" applyBorder="1" applyAlignment="1">
      <alignment horizontal="center"/>
    </xf>
    <xf numFmtId="0" fontId="17" fillId="9" borderId="52" xfId="0" applyFont="1" applyFill="1" applyBorder="1" applyAlignment="1">
      <alignment horizontal="left" vertical="top" wrapText="1"/>
    </xf>
    <xf numFmtId="0" fontId="17" fillId="9" borderId="0" xfId="0" applyFont="1" applyFill="1" applyAlignment="1">
      <alignment horizontal="left" vertical="top" wrapText="1"/>
    </xf>
    <xf numFmtId="0" fontId="17" fillId="9" borderId="50" xfId="0" applyFont="1" applyFill="1" applyBorder="1" applyAlignment="1">
      <alignment horizontal="left" vertical="top" wrapText="1"/>
    </xf>
    <xf numFmtId="0" fontId="24" fillId="9" borderId="52" xfId="0" applyFont="1" applyFill="1" applyBorder="1" applyAlignment="1">
      <alignment horizontal="left" vertical="top" wrapText="1"/>
    </xf>
    <xf numFmtId="0" fontId="24" fillId="9" borderId="0" xfId="0" applyFont="1" applyFill="1" applyAlignment="1">
      <alignment horizontal="left" vertical="top" wrapText="1"/>
    </xf>
    <xf numFmtId="0" fontId="0" fillId="9" borderId="0" xfId="0" applyFill="1" applyAlignment="1">
      <alignment horizontal="left" vertical="top" wrapText="1"/>
    </xf>
    <xf numFmtId="0" fontId="0" fillId="9" borderId="50" xfId="0" applyFill="1" applyBorder="1" applyAlignment="1">
      <alignment horizontal="left" vertical="top" wrapText="1"/>
    </xf>
    <xf numFmtId="0" fontId="0" fillId="9" borderId="52" xfId="0" applyFill="1" applyBorder="1" applyAlignment="1">
      <alignment horizontal="left" vertical="top" wrapText="1"/>
    </xf>
    <xf numFmtId="165" fontId="24" fillId="2" borderId="6" xfId="0" applyNumberFormat="1" applyFont="1" applyFill="1" applyBorder="1" applyAlignment="1">
      <alignment horizontal="left" vertical="top" wrapText="1"/>
    </xf>
    <xf numFmtId="0" fontId="0" fillId="9" borderId="0" xfId="0" applyFill="1" applyAlignment="1">
      <alignment horizontal="center"/>
    </xf>
    <xf numFmtId="0" fontId="17" fillId="7" borderId="6" xfId="0" applyFont="1" applyFill="1" applyBorder="1" applyAlignment="1">
      <alignment horizontal="center"/>
    </xf>
    <xf numFmtId="0" fontId="17" fillId="7" borderId="6" xfId="0" applyFont="1" applyFill="1" applyBorder="1" applyAlignment="1">
      <alignment horizontal="center" wrapText="1"/>
    </xf>
    <xf numFmtId="0" fontId="0" fillId="9" borderId="6" xfId="0" applyFill="1" applyBorder="1" applyAlignment="1">
      <alignment horizontal="center"/>
    </xf>
    <xf numFmtId="0" fontId="35" fillId="9" borderId="0" xfId="0" applyFont="1" applyFill="1" applyAlignment="1">
      <alignment horizontal="left"/>
    </xf>
    <xf numFmtId="0" fontId="17" fillId="9" borderId="0" xfId="0" applyFont="1" applyFill="1" applyAlignment="1">
      <alignment horizontal="center"/>
    </xf>
    <xf numFmtId="0" fontId="17" fillId="9" borderId="50" xfId="0" applyFont="1" applyFill="1" applyBorder="1" applyAlignment="1">
      <alignment horizontal="center"/>
    </xf>
    <xf numFmtId="165" fontId="0" fillId="2" borderId="38" xfId="0" applyNumberFormat="1" applyFill="1" applyBorder="1" applyAlignment="1">
      <alignment horizontal="left"/>
    </xf>
    <xf numFmtId="165" fontId="0" fillId="2" borderId="5" xfId="0" applyNumberFormat="1" applyFill="1" applyBorder="1" applyAlignment="1">
      <alignment horizontal="left"/>
    </xf>
    <xf numFmtId="165" fontId="0" fillId="2" borderId="23" xfId="0" applyNumberFormat="1" applyFill="1" applyBorder="1" applyAlignment="1">
      <alignment horizontal="left"/>
    </xf>
    <xf numFmtId="165" fontId="24" fillId="7" borderId="6" xfId="0" applyNumberFormat="1" applyFont="1" applyFill="1" applyBorder="1" applyAlignment="1">
      <alignment horizontal="left" vertical="top" wrapText="1"/>
    </xf>
    <xf numFmtId="165" fontId="24" fillId="7" borderId="6" xfId="0" applyNumberFormat="1" applyFont="1" applyFill="1" applyBorder="1" applyAlignment="1">
      <alignment horizontal="center"/>
    </xf>
    <xf numFmtId="0" fontId="22" fillId="0" borderId="7" xfId="9" applyFont="1" applyBorder="1"/>
    <xf numFmtId="0" fontId="22" fillId="0" borderId="8" xfId="9" applyFont="1" applyBorder="1"/>
    <xf numFmtId="0" fontId="22" fillId="0" borderId="9" xfId="9" applyFont="1" applyBorder="1"/>
    <xf numFmtId="0" fontId="53" fillId="0" borderId="7" xfId="0" applyFont="1" applyBorder="1" applyAlignment="1">
      <alignment horizontal="center"/>
    </xf>
    <xf numFmtId="0" fontId="46" fillId="0" borderId="8" xfId="0" applyFont="1" applyBorder="1" applyAlignment="1">
      <alignment horizontal="center"/>
    </xf>
    <xf numFmtId="0" fontId="46" fillId="0" borderId="9" xfId="0" applyFont="1" applyBorder="1" applyAlignment="1">
      <alignment horizontal="center"/>
    </xf>
  </cellXfs>
  <cellStyles count="119">
    <cellStyle name="1000-sep (2 dec) 2" xfId="12"/>
    <cellStyle name="1000-sep (2 dec) 2 2" xfId="13"/>
    <cellStyle name="1000-sep (2 dec) 2 2 2" xfId="14"/>
    <cellStyle name="1000-sep (2 dec) 2 3" xfId="15"/>
    <cellStyle name="1000-sep (2 dec) 2 4" xfId="16"/>
    <cellStyle name="1000-sep (2 dec) 2 5" xfId="17"/>
    <cellStyle name="20 % - Farve1" xfId="3" builtinId="30"/>
    <cellStyle name="40 % - Farve1" xfId="4" builtinId="31"/>
    <cellStyle name="40 % - Farve3" xfId="8" builtinId="39"/>
    <cellStyle name="Beregning" xfId="7" builtinId="22"/>
    <cellStyle name="Comma 2" xfId="117"/>
    <cellStyle name="exapon n2" xfId="18"/>
    <cellStyle name="exapon n2 2" xfId="19"/>
    <cellStyle name="Hyperlink 2" xfId="20"/>
    <cellStyle name="Hyperlink 2 2" xfId="21"/>
    <cellStyle name="Hyperlink 3" xfId="22"/>
    <cellStyle name="Hyperlink 4" xfId="23"/>
    <cellStyle name="Link" xfId="10" builtinId="8"/>
    <cellStyle name="Link 2" xfId="24"/>
    <cellStyle name="Link 3" xfId="25"/>
    <cellStyle name="Link 4" xfId="26"/>
    <cellStyle name="Link 5" xfId="27"/>
    <cellStyle name="Link 5 2" xfId="28"/>
    <cellStyle name="Link 6" xfId="29"/>
    <cellStyle name="Link 6 2" xfId="30"/>
    <cellStyle name="Normal" xfId="0" builtinId="0"/>
    <cellStyle name="Normal 10" xfId="31"/>
    <cellStyle name="Normal 10 2" xfId="32"/>
    <cellStyle name="Normal 11" xfId="33"/>
    <cellStyle name="Normal 11 2" xfId="34"/>
    <cellStyle name="Normal 11 3" xfId="35"/>
    <cellStyle name="Normal 11 3 2" xfId="36"/>
    <cellStyle name="Normal 11 4" xfId="11"/>
    <cellStyle name="Normal 11 5" xfId="37"/>
    <cellStyle name="Normal 12" xfId="38"/>
    <cellStyle name="Normal 12 2" xfId="39"/>
    <cellStyle name="Normal 13" xfId="40"/>
    <cellStyle name="Normal 14" xfId="41"/>
    <cellStyle name="Normal 15" xfId="42"/>
    <cellStyle name="Normal 16" xfId="43"/>
    <cellStyle name="Normal 2" xfId="1"/>
    <cellStyle name="Normal 2 2" xfId="44"/>
    <cellStyle name="Normal 2 3" xfId="45"/>
    <cellStyle name="Normal 3" xfId="9"/>
    <cellStyle name="Normal 3 2" xfId="46"/>
    <cellStyle name="Normal 3 3" xfId="47"/>
    <cellStyle name="Normal 3 4" xfId="48"/>
    <cellStyle name="Normal 4" xfId="49"/>
    <cellStyle name="Normal 4 2" xfId="50"/>
    <cellStyle name="Normal 4 2 2" xfId="51"/>
    <cellStyle name="Normal 4 2 2 2" xfId="52"/>
    <cellStyle name="Normal 4 2 2 2 2" xfId="53"/>
    <cellStyle name="Normal 4 2 2 2 3" xfId="54"/>
    <cellStyle name="Normal 4 2 2 2 4" xfId="55"/>
    <cellStyle name="Normal 4 2 2 3" xfId="56"/>
    <cellStyle name="Normal 4 2 2 4" xfId="57"/>
    <cellStyle name="Normal 4 2 2 5" xfId="58"/>
    <cellStyle name="Normal 4 2 3" xfId="59"/>
    <cellStyle name="Normal 4 2 3 2" xfId="60"/>
    <cellStyle name="Normal 4 2 3 3" xfId="61"/>
    <cellStyle name="Normal 4 2 3 4" xfId="62"/>
    <cellStyle name="Normal 4 2 4" xfId="63"/>
    <cellStyle name="Normal 4 2 5" xfId="64"/>
    <cellStyle name="Normal 4 2 6" xfId="65"/>
    <cellStyle name="Normal 4 3" xfId="66"/>
    <cellStyle name="Normal 4 3 2" xfId="67"/>
    <cellStyle name="Normal 4 3 2 2" xfId="68"/>
    <cellStyle name="Normal 4 3 2 3" xfId="69"/>
    <cellStyle name="Normal 4 3 2 4" xfId="70"/>
    <cellStyle name="Normal 4 3 3" xfId="71"/>
    <cellStyle name="Normal 4 3 4" xfId="72"/>
    <cellStyle name="Normal 4 3 5" xfId="73"/>
    <cellStyle name="Normal 4 4" xfId="74"/>
    <cellStyle name="Normal 4 4 2" xfId="75"/>
    <cellStyle name="Normal 4 4 3" xfId="76"/>
    <cellStyle name="Normal 4 4 4" xfId="77"/>
    <cellStyle name="Normal 4 5" xfId="78"/>
    <cellStyle name="Normal 4 6" xfId="79"/>
    <cellStyle name="Normal 4 7" xfId="80"/>
    <cellStyle name="Normal 5" xfId="81"/>
    <cellStyle name="Normal 5 2" xfId="82"/>
    <cellStyle name="Normal 6" xfId="83"/>
    <cellStyle name="Normal 6 2" xfId="84"/>
    <cellStyle name="Normal 6 2 2" xfId="85"/>
    <cellStyle name="Normal 6 2 2 2" xfId="86"/>
    <cellStyle name="Normal 6 2 2 3" xfId="87"/>
    <cellStyle name="Normal 6 2 2 4" xfId="88"/>
    <cellStyle name="Normal 6 2 3" xfId="89"/>
    <cellStyle name="Normal 6 2 4" xfId="90"/>
    <cellStyle name="Normal 6 2 5" xfId="91"/>
    <cellStyle name="Normal 6 3" xfId="92"/>
    <cellStyle name="Normal 6 3 2" xfId="93"/>
    <cellStyle name="Normal 6 3 3" xfId="94"/>
    <cellStyle name="Normal 6 3 4" xfId="95"/>
    <cellStyle name="Normal 6 4" xfId="96"/>
    <cellStyle name="Normal 6 5" xfId="97"/>
    <cellStyle name="Normal 6 6" xfId="98"/>
    <cellStyle name="Normal 7" xfId="99"/>
    <cellStyle name="Normal 7 2" xfId="100"/>
    <cellStyle name="Normal 8" xfId="101"/>
    <cellStyle name="Normal 8 2" xfId="102"/>
    <cellStyle name="Normal 8 2 2" xfId="103"/>
    <cellStyle name="Normal 8 2 3" xfId="104"/>
    <cellStyle name="Normal 8 2 4" xfId="105"/>
    <cellStyle name="Normal 8 3" xfId="106"/>
    <cellStyle name="Normal 8 4" xfId="107"/>
    <cellStyle name="Normal 8 5" xfId="108"/>
    <cellStyle name="Normal 9" xfId="109"/>
    <cellStyle name="Normal 9 2" xfId="110"/>
    <cellStyle name="Normal 9 2 2" xfId="111"/>
    <cellStyle name="Normal 9 2 3" xfId="112"/>
    <cellStyle name="Normal 9 2 4" xfId="113"/>
    <cellStyle name="Normal 9 3" xfId="114"/>
    <cellStyle name="Normal 9 4" xfId="115"/>
    <cellStyle name="Normal 9 5" xfId="116"/>
    <cellStyle name="Normal_DID-list Jan-2007" xfId="2"/>
    <cellStyle name="Normal_Kemi udenfor DID-listen" xfId="118"/>
    <cellStyle name="Overskrift 1" xfId="5" builtinId="16"/>
    <cellStyle name="Overskrift 3" xfId="6" builtinId="18"/>
  </cellStyles>
  <dxfs count="12">
    <dxf>
      <fill>
        <patternFill>
          <bgColor rgb="FFFF0000"/>
        </patternFill>
      </fill>
    </dxf>
    <dxf>
      <fill>
        <patternFill>
          <bgColor rgb="FFFFFF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
      <fill>
        <patternFill>
          <bgColor theme="5"/>
        </patternFill>
      </fill>
    </dxf>
    <dxf>
      <fill>
        <patternFill>
          <bgColor theme="6" tint="0.39994506668294322"/>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5074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heraproject.com/files/36-F-05-Shor_H2O2_version1.pdf" TargetMode="External"/><Relationship Id="rId1" Type="http://schemas.openxmlformats.org/officeDocument/2006/relationships/hyperlink" Target="file:///C:\Users\TPE\AppData\Local\Microsoft\Windows\RGO.ECOLABEL\AppData\Roaming\Microsoft\Excel\Arbejdsmappe%20DID-listen\DID_revision_input_DID1169.xlsx"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heraproject.com/files/36-F-05-Shor_H2O2_version1.pdf" TargetMode="External"/><Relationship Id="rId1" Type="http://schemas.openxmlformats.org/officeDocument/2006/relationships/hyperlink" Target="file:///C:\Users\TPE\AppData\Local\Microsoft\Windows\RGO.ECOLABEL\AppData\Roaming\Microsoft\Excel\Arbejdsmappe%20DID-listen\DID_revision_input_DID1169.xlsx"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A14"/>
  <sheetViews>
    <sheetView tabSelected="1" zoomScaleNormal="100" workbookViewId="0">
      <selection activeCell="A3" sqref="A3"/>
    </sheetView>
  </sheetViews>
  <sheetFormatPr defaultColWidth="9.1796875" defaultRowHeight="12.5"/>
  <cols>
    <col min="1" max="1" width="131.54296875" customWidth="1"/>
  </cols>
  <sheetData>
    <row r="1" spans="1:1" ht="21.75" customHeight="1" thickBot="1">
      <c r="A1" s="124" t="s">
        <v>263</v>
      </c>
    </row>
    <row r="2" spans="1:1" ht="20.5" thickTop="1" thickBot="1">
      <c r="A2" s="210"/>
    </row>
    <row r="3" spans="1:1" ht="340.9" customHeight="1" thickTop="1">
      <c r="A3" s="121" t="s">
        <v>407</v>
      </c>
    </row>
    <row r="4" spans="1:1" ht="46.9" customHeight="1" thickBot="1">
      <c r="A4" s="126" t="s">
        <v>251</v>
      </c>
    </row>
    <row r="5" spans="1:1" ht="66" customHeight="1">
      <c r="A5" s="122"/>
    </row>
    <row r="6" spans="1:1" ht="29">
      <c r="A6" s="160" t="s">
        <v>271</v>
      </c>
    </row>
    <row r="7" spans="1:1" ht="29">
      <c r="A7" s="161" t="s">
        <v>272</v>
      </c>
    </row>
    <row r="8" spans="1:1">
      <c r="A8" s="127"/>
    </row>
    <row r="9" spans="1:1" ht="20" thickBot="1">
      <c r="A9" s="125" t="s">
        <v>253</v>
      </c>
    </row>
    <row r="10" spans="1:1" ht="84" customHeight="1" thickTop="1">
      <c r="A10" s="122" t="s">
        <v>561</v>
      </c>
    </row>
    <row r="11" spans="1:1">
      <c r="A11" s="127"/>
    </row>
    <row r="12" spans="1:1">
      <c r="A12" s="127"/>
    </row>
    <row r="13" spans="1:1" ht="37.15" customHeight="1" thickBot="1">
      <c r="A13" s="125" t="s">
        <v>254</v>
      </c>
    </row>
    <row r="14" spans="1:1" ht="13" thickTop="1">
      <c r="A14" s="122" t="s">
        <v>255</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dimension ref="A1:U47"/>
  <sheetViews>
    <sheetView zoomScale="80" zoomScaleNormal="80" workbookViewId="0">
      <selection activeCell="G39" sqref="G39"/>
    </sheetView>
  </sheetViews>
  <sheetFormatPr defaultColWidth="9.1796875" defaultRowHeight="12.5"/>
  <cols>
    <col min="1" max="1" width="26.7265625" customWidth="1"/>
    <col min="2" max="2" width="26.453125" customWidth="1"/>
    <col min="3" max="3" width="29.453125" customWidth="1"/>
    <col min="4" max="4" width="13" customWidth="1"/>
    <col min="5" max="5" width="36.81640625" customWidth="1"/>
    <col min="6" max="6" width="22.81640625" customWidth="1"/>
    <col min="7" max="7" width="11.81640625" customWidth="1"/>
    <col min="8" max="8" width="12" customWidth="1"/>
    <col min="9" max="11" width="12.26953125" customWidth="1"/>
    <col min="12" max="12" width="14" customWidth="1"/>
    <col min="13" max="13" width="13.81640625" customWidth="1"/>
    <col min="14" max="14" width="20" customWidth="1"/>
    <col min="15" max="15" width="20.453125" customWidth="1"/>
    <col min="16" max="18" width="20.54296875" customWidth="1"/>
    <col min="19" max="19" width="19.1796875" customWidth="1"/>
    <col min="20" max="20" width="12.81640625" customWidth="1"/>
    <col min="21" max="21" width="34.26953125" customWidth="1"/>
  </cols>
  <sheetData>
    <row r="1" spans="1:21" ht="14.5">
      <c r="A1" s="97" t="s">
        <v>265</v>
      </c>
      <c r="B1" s="95"/>
      <c r="C1" s="101"/>
      <c r="D1" s="101"/>
      <c r="E1" s="101"/>
      <c r="F1" s="101"/>
      <c r="G1" s="101"/>
      <c r="H1" s="101"/>
      <c r="I1" s="101"/>
      <c r="J1" s="101"/>
      <c r="K1" s="101"/>
      <c r="L1" s="101"/>
      <c r="M1" s="101"/>
      <c r="N1" s="101"/>
      <c r="O1" s="101"/>
      <c r="P1" s="101"/>
      <c r="Q1" s="101"/>
      <c r="R1" s="101"/>
      <c r="S1" s="101"/>
      <c r="T1" s="101"/>
      <c r="U1" s="101"/>
    </row>
    <row r="2" spans="1:21" ht="14.5">
      <c r="A2" s="97" t="s">
        <v>261</v>
      </c>
      <c r="B2" s="96"/>
      <c r="C2" s="101"/>
      <c r="D2" s="101"/>
      <c r="E2" s="101"/>
      <c r="F2" s="101"/>
      <c r="G2" s="101"/>
      <c r="H2" s="101"/>
      <c r="I2" s="101"/>
      <c r="J2" s="101"/>
      <c r="K2" s="101"/>
      <c r="L2" s="101"/>
      <c r="M2" s="101"/>
      <c r="N2" s="101"/>
      <c r="O2" s="101"/>
      <c r="P2" s="101"/>
      <c r="Q2" s="101"/>
      <c r="R2" s="101"/>
      <c r="S2" s="101"/>
      <c r="T2" s="101"/>
      <c r="U2" s="101"/>
    </row>
    <row r="3" spans="1:21" ht="14.5">
      <c r="A3" s="97" t="s">
        <v>262</v>
      </c>
      <c r="B3" s="95"/>
      <c r="C3" s="101"/>
      <c r="D3" s="101"/>
      <c r="E3" s="101"/>
      <c r="F3" s="101"/>
      <c r="G3" s="101"/>
      <c r="H3" s="101"/>
      <c r="I3" s="101"/>
      <c r="J3" s="101"/>
      <c r="K3" s="101"/>
      <c r="L3" s="101"/>
      <c r="M3" s="101"/>
      <c r="N3" s="101"/>
      <c r="O3" s="101"/>
      <c r="P3" s="101"/>
      <c r="Q3" s="101"/>
      <c r="R3" s="101"/>
      <c r="S3" s="101"/>
      <c r="T3" s="101"/>
      <c r="U3" s="101"/>
    </row>
    <row r="4" spans="1:21" ht="14.5">
      <c r="A4" s="97" t="s">
        <v>383</v>
      </c>
      <c r="B4" s="95"/>
      <c r="C4" s="165"/>
      <c r="D4" s="102"/>
      <c r="E4" s="102"/>
      <c r="F4" s="102"/>
      <c r="G4" s="102"/>
      <c r="H4" s="102"/>
      <c r="I4" s="102"/>
      <c r="J4" s="102"/>
      <c r="K4" s="102"/>
      <c r="L4" s="102"/>
      <c r="M4" s="102"/>
      <c r="N4" s="102"/>
      <c r="O4" s="102"/>
      <c r="P4" s="102"/>
      <c r="Q4" s="102"/>
      <c r="R4" s="102"/>
      <c r="S4" s="102"/>
      <c r="T4" s="102"/>
      <c r="U4" s="102"/>
    </row>
    <row r="5" spans="1:21" ht="58.5" thickBot="1">
      <c r="A5" s="98" t="s">
        <v>267</v>
      </c>
      <c r="B5" s="99" t="s">
        <v>266</v>
      </c>
      <c r="C5" s="163" t="s">
        <v>264</v>
      </c>
      <c r="D5" s="99" t="s">
        <v>257</v>
      </c>
      <c r="E5" s="186" t="s">
        <v>390</v>
      </c>
      <c r="F5" s="186" t="s">
        <v>388</v>
      </c>
      <c r="G5" s="100" t="s">
        <v>258</v>
      </c>
      <c r="H5" s="100" t="s">
        <v>259</v>
      </c>
      <c r="I5" s="162" t="s">
        <v>379</v>
      </c>
      <c r="J5" s="356" t="s">
        <v>494</v>
      </c>
      <c r="K5" s="355" t="s">
        <v>493</v>
      </c>
      <c r="L5" s="103" t="s">
        <v>252</v>
      </c>
      <c r="M5" s="100" t="s">
        <v>260</v>
      </c>
      <c r="N5" s="456" t="s">
        <v>563</v>
      </c>
      <c r="O5" s="456" t="s">
        <v>564</v>
      </c>
      <c r="P5" s="456" t="s">
        <v>565</v>
      </c>
      <c r="Q5" s="456" t="s">
        <v>566</v>
      </c>
      <c r="R5" s="456" t="s">
        <v>567</v>
      </c>
      <c r="S5" s="211" t="s">
        <v>411</v>
      </c>
      <c r="T5" s="211" t="s">
        <v>412</v>
      </c>
      <c r="U5" s="104" t="s">
        <v>256</v>
      </c>
    </row>
    <row r="6" spans="1:21" ht="15" thickTop="1">
      <c r="A6" s="105"/>
      <c r="B6" s="119"/>
      <c r="C6" s="106"/>
      <c r="D6" s="111"/>
      <c r="E6" s="113"/>
      <c r="F6" s="116"/>
      <c r="G6" s="116"/>
      <c r="H6" s="116"/>
      <c r="I6" s="116"/>
      <c r="J6" s="116"/>
      <c r="K6" s="116"/>
      <c r="L6" s="111"/>
      <c r="M6" s="116"/>
      <c r="N6" s="187"/>
      <c r="O6" s="187"/>
      <c r="P6" s="187"/>
      <c r="Q6" s="187"/>
      <c r="R6" s="187"/>
      <c r="S6" s="111"/>
      <c r="T6" s="111"/>
      <c r="U6" s="111"/>
    </row>
    <row r="7" spans="1:21" ht="14.5">
      <c r="A7" s="107"/>
      <c r="B7" s="120"/>
      <c r="C7" s="457"/>
      <c r="D7" s="112"/>
      <c r="E7" s="458"/>
      <c r="F7" s="117"/>
      <c r="G7" s="117"/>
      <c r="H7" s="117"/>
      <c r="I7" s="459"/>
      <c r="J7" s="459"/>
      <c r="K7" s="459"/>
      <c r="L7" s="112"/>
      <c r="M7" s="117"/>
      <c r="N7" s="188"/>
      <c r="O7" s="188"/>
      <c r="P7" s="188"/>
      <c r="Q7" s="188"/>
      <c r="R7" s="188"/>
      <c r="S7" s="112"/>
      <c r="T7" s="112"/>
      <c r="U7" s="112"/>
    </row>
    <row r="8" spans="1:21" ht="14.5">
      <c r="A8" s="107"/>
      <c r="B8" s="107"/>
      <c r="C8" s="107"/>
      <c r="D8" s="112"/>
      <c r="E8" s="114"/>
      <c r="F8" s="117"/>
      <c r="G8" s="117"/>
      <c r="H8" s="117"/>
      <c r="I8" s="117"/>
      <c r="J8" s="117"/>
      <c r="K8" s="117"/>
      <c r="L8" s="112"/>
      <c r="M8" s="117"/>
      <c r="N8" s="189"/>
      <c r="O8" s="188"/>
      <c r="P8" s="188"/>
      <c r="Q8" s="188"/>
      <c r="R8" s="188"/>
      <c r="S8" s="112"/>
      <c r="T8" s="112"/>
      <c r="U8" s="112"/>
    </row>
    <row r="9" spans="1:21" ht="14.5">
      <c r="A9" s="108"/>
      <c r="B9" s="108"/>
      <c r="C9" s="108"/>
      <c r="D9" s="112"/>
      <c r="E9" s="115"/>
      <c r="F9" s="117"/>
      <c r="G9" s="117"/>
      <c r="H9" s="117"/>
      <c r="I9" s="118"/>
      <c r="J9" s="118"/>
      <c r="K9" s="118"/>
      <c r="L9" s="112"/>
      <c r="M9" s="117"/>
      <c r="N9" s="189"/>
      <c r="O9" s="188"/>
      <c r="P9" s="188"/>
      <c r="Q9" s="188"/>
      <c r="R9" s="188"/>
      <c r="S9" s="112"/>
      <c r="T9" s="112"/>
      <c r="U9" s="112"/>
    </row>
    <row r="10" spans="1:21" ht="14.5">
      <c r="A10" s="109"/>
      <c r="B10" s="109"/>
      <c r="C10" s="110"/>
      <c r="D10" s="112"/>
      <c r="E10" s="450"/>
      <c r="F10" s="117"/>
      <c r="G10" s="117"/>
      <c r="H10" s="117"/>
      <c r="I10" s="118"/>
      <c r="J10" s="118"/>
      <c r="K10" s="118"/>
      <c r="L10" s="112"/>
      <c r="M10" s="117"/>
      <c r="N10" s="188"/>
      <c r="O10" s="188"/>
      <c r="P10" s="188"/>
      <c r="Q10" s="188"/>
      <c r="R10" s="188"/>
      <c r="S10" s="112"/>
      <c r="T10" s="112"/>
      <c r="U10" s="112"/>
    </row>
    <row r="11" spans="1:21" ht="14.5">
      <c r="A11" s="109"/>
      <c r="B11" s="109"/>
      <c r="C11" s="109"/>
      <c r="D11" s="112"/>
      <c r="E11" s="114"/>
      <c r="F11" s="117"/>
      <c r="G11" s="117"/>
      <c r="H11" s="117"/>
      <c r="I11" s="117"/>
      <c r="J11" s="117"/>
      <c r="K11" s="117"/>
      <c r="L11" s="112"/>
      <c r="M11" s="117"/>
      <c r="N11" s="451"/>
      <c r="O11" s="188"/>
      <c r="P11" s="188"/>
      <c r="Q11" s="188"/>
      <c r="R11" s="188"/>
      <c r="S11" s="112"/>
      <c r="T11" s="112"/>
      <c r="U11" s="112"/>
    </row>
    <row r="12" spans="1:21" ht="14.5">
      <c r="A12" s="109"/>
      <c r="B12" s="109"/>
      <c r="C12" s="110"/>
      <c r="D12" s="112"/>
      <c r="E12" s="114"/>
      <c r="F12" s="117"/>
      <c r="G12" s="117"/>
      <c r="H12" s="117"/>
      <c r="I12" s="117"/>
      <c r="J12" s="117"/>
      <c r="K12" s="117"/>
      <c r="L12" s="112"/>
      <c r="M12" s="117"/>
      <c r="N12" s="188"/>
      <c r="O12" s="188"/>
      <c r="P12" s="188"/>
      <c r="Q12" s="188"/>
      <c r="R12" s="188"/>
      <c r="S12" s="112"/>
      <c r="T12" s="112"/>
      <c r="U12" s="112"/>
    </row>
    <row r="13" spans="1:21" ht="14.5">
      <c r="A13" s="109"/>
      <c r="B13" s="109"/>
      <c r="C13" s="109"/>
      <c r="D13" s="112"/>
      <c r="E13" s="114"/>
      <c r="F13" s="117"/>
      <c r="G13" s="117"/>
      <c r="H13" s="117"/>
      <c r="I13" s="117"/>
      <c r="J13" s="117"/>
      <c r="K13" s="117"/>
      <c r="L13" s="112"/>
      <c r="M13" s="117"/>
      <c r="N13" s="188"/>
      <c r="O13" s="188"/>
      <c r="P13" s="188"/>
      <c r="Q13" s="188"/>
      <c r="R13" s="188"/>
      <c r="S13" s="112"/>
      <c r="T13" s="112"/>
      <c r="U13" s="112"/>
    </row>
    <row r="14" spans="1:21" ht="14.5">
      <c r="A14" s="109"/>
      <c r="B14" s="109"/>
      <c r="C14" s="109"/>
      <c r="D14" s="112"/>
      <c r="E14" s="114"/>
      <c r="F14" s="117"/>
      <c r="G14" s="117"/>
      <c r="H14" s="117"/>
      <c r="I14" s="117"/>
      <c r="J14" s="117"/>
      <c r="K14" s="117"/>
      <c r="L14" s="112"/>
      <c r="M14" s="117"/>
      <c r="N14" s="188"/>
      <c r="O14" s="188"/>
      <c r="P14" s="188"/>
      <c r="Q14" s="188"/>
      <c r="R14" s="188"/>
      <c r="S14" s="112"/>
      <c r="T14" s="112"/>
      <c r="U14" s="112"/>
    </row>
    <row r="15" spans="1:21" ht="14.5">
      <c r="A15" s="109"/>
      <c r="B15" s="109"/>
      <c r="C15" s="109"/>
      <c r="D15" s="112"/>
      <c r="E15" s="114"/>
      <c r="F15" s="117"/>
      <c r="G15" s="117"/>
      <c r="H15" s="117"/>
      <c r="I15" s="117"/>
      <c r="J15" s="117"/>
      <c r="K15" s="117"/>
      <c r="L15" s="112"/>
      <c r="M15" s="117"/>
      <c r="N15" s="188"/>
      <c r="O15" s="188"/>
      <c r="P15" s="188"/>
      <c r="Q15" s="188"/>
      <c r="R15" s="188"/>
      <c r="S15" s="112"/>
      <c r="T15" s="112"/>
      <c r="U15" s="112"/>
    </row>
    <row r="16" spans="1:21" ht="14.5">
      <c r="A16" s="109"/>
      <c r="B16" s="109"/>
      <c r="C16" s="109"/>
      <c r="D16" s="112"/>
      <c r="E16" s="114"/>
      <c r="F16" s="117"/>
      <c r="G16" s="117"/>
      <c r="H16" s="117"/>
      <c r="I16" s="117"/>
      <c r="J16" s="117"/>
      <c r="K16" s="117"/>
      <c r="L16" s="112"/>
      <c r="M16" s="117"/>
      <c r="N16" s="188"/>
      <c r="O16" s="188"/>
      <c r="P16" s="188"/>
      <c r="Q16" s="188"/>
      <c r="R16" s="188"/>
      <c r="S16" s="112"/>
      <c r="T16" s="112"/>
      <c r="U16" s="112"/>
    </row>
    <row r="17" spans="1:21" ht="14.5">
      <c r="A17" s="109"/>
      <c r="B17" s="109"/>
      <c r="C17" s="109"/>
      <c r="D17" s="112"/>
      <c r="E17" s="114"/>
      <c r="F17" s="117"/>
      <c r="G17" s="117"/>
      <c r="H17" s="117"/>
      <c r="I17" s="117"/>
      <c r="J17" s="117"/>
      <c r="K17" s="117"/>
      <c r="L17" s="112"/>
      <c r="M17" s="117"/>
      <c r="N17" s="188"/>
      <c r="O17" s="188"/>
      <c r="P17" s="188"/>
      <c r="Q17" s="188"/>
      <c r="R17" s="188"/>
      <c r="S17" s="112"/>
      <c r="T17" s="112"/>
      <c r="U17" s="112"/>
    </row>
    <row r="18" spans="1:21" ht="14.5">
      <c r="A18" s="109"/>
      <c r="B18" s="109"/>
      <c r="C18" s="109"/>
      <c r="D18" s="112"/>
      <c r="E18" s="114"/>
      <c r="F18" s="117"/>
      <c r="G18" s="117"/>
      <c r="H18" s="117"/>
      <c r="I18" s="117"/>
      <c r="J18" s="117"/>
      <c r="K18" s="117"/>
      <c r="L18" s="112"/>
      <c r="M18" s="117"/>
      <c r="N18" s="188"/>
      <c r="O18" s="188"/>
      <c r="P18" s="188"/>
      <c r="Q18" s="188"/>
      <c r="R18" s="188"/>
      <c r="S18" s="112"/>
      <c r="T18" s="112"/>
      <c r="U18" s="112"/>
    </row>
    <row r="19" spans="1:21" ht="14.5">
      <c r="A19" s="109"/>
      <c r="B19" s="109"/>
      <c r="C19" s="109"/>
      <c r="D19" s="112"/>
      <c r="E19" s="114"/>
      <c r="F19" s="117"/>
      <c r="G19" s="117"/>
      <c r="H19" s="117"/>
      <c r="I19" s="117"/>
      <c r="J19" s="117"/>
      <c r="K19" s="117"/>
      <c r="L19" s="112"/>
      <c r="M19" s="117"/>
      <c r="N19" s="188"/>
      <c r="O19" s="188"/>
      <c r="P19" s="188"/>
      <c r="Q19" s="188"/>
      <c r="R19" s="188"/>
      <c r="S19" s="112"/>
      <c r="T19" s="112"/>
      <c r="U19" s="112"/>
    </row>
    <row r="20" spans="1:21" ht="14.5">
      <c r="A20" s="109"/>
      <c r="B20" s="109"/>
      <c r="C20" s="109"/>
      <c r="D20" s="112"/>
      <c r="E20" s="114"/>
      <c r="F20" s="117"/>
      <c r="G20" s="117"/>
      <c r="H20" s="117"/>
      <c r="I20" s="117"/>
      <c r="J20" s="117"/>
      <c r="K20" s="117"/>
      <c r="L20" s="112"/>
      <c r="M20" s="117"/>
      <c r="N20" s="188"/>
      <c r="O20" s="188"/>
      <c r="P20" s="188"/>
      <c r="Q20" s="188"/>
      <c r="R20" s="188"/>
      <c r="S20" s="112"/>
      <c r="T20" s="112"/>
      <c r="U20" s="112"/>
    </row>
    <row r="21" spans="1:21" ht="14.5">
      <c r="A21" s="109"/>
      <c r="B21" s="109"/>
      <c r="C21" s="109"/>
      <c r="D21" s="112"/>
      <c r="E21" s="114"/>
      <c r="F21" s="117"/>
      <c r="G21" s="117"/>
      <c r="H21" s="117"/>
      <c r="I21" s="117"/>
      <c r="J21" s="117"/>
      <c r="K21" s="117"/>
      <c r="L21" s="112"/>
      <c r="M21" s="117"/>
      <c r="N21" s="188"/>
      <c r="O21" s="188"/>
      <c r="P21" s="188"/>
      <c r="Q21" s="188"/>
      <c r="R21" s="188"/>
      <c r="S21" s="112"/>
      <c r="T21" s="112"/>
      <c r="U21" s="112"/>
    </row>
    <row r="22" spans="1:21" ht="14.5">
      <c r="A22" s="109"/>
      <c r="B22" s="109"/>
      <c r="C22" s="109"/>
      <c r="D22" s="112"/>
      <c r="E22" s="114"/>
      <c r="F22" s="117"/>
      <c r="G22" s="117"/>
      <c r="H22" s="117"/>
      <c r="I22" s="117"/>
      <c r="J22" s="117"/>
      <c r="K22" s="117"/>
      <c r="L22" s="112"/>
      <c r="M22" s="117"/>
      <c r="N22" s="188"/>
      <c r="O22" s="188"/>
      <c r="P22" s="188"/>
      <c r="Q22" s="188"/>
      <c r="R22" s="188"/>
      <c r="S22" s="112"/>
      <c r="T22" s="112"/>
      <c r="U22" s="112"/>
    </row>
    <row r="23" spans="1:21" ht="14.5">
      <c r="A23" s="109"/>
      <c r="B23" s="109"/>
      <c r="C23" s="109"/>
      <c r="D23" s="112"/>
      <c r="E23" s="114"/>
      <c r="F23" s="117"/>
      <c r="G23" s="117"/>
      <c r="H23" s="117"/>
      <c r="I23" s="117"/>
      <c r="J23" s="117"/>
      <c r="K23" s="117"/>
      <c r="L23" s="112"/>
      <c r="M23" s="117"/>
      <c r="N23" s="188"/>
      <c r="O23" s="188"/>
      <c r="P23" s="188"/>
      <c r="Q23" s="188"/>
      <c r="R23" s="188"/>
      <c r="S23" s="112"/>
      <c r="T23" s="112"/>
      <c r="U23" s="112"/>
    </row>
    <row r="24" spans="1:21" ht="14.5">
      <c r="A24" s="109"/>
      <c r="B24" s="109"/>
      <c r="C24" s="109"/>
      <c r="D24" s="112"/>
      <c r="E24" s="114"/>
      <c r="F24" s="117"/>
      <c r="G24" s="117"/>
      <c r="H24" s="117"/>
      <c r="I24" s="117"/>
      <c r="J24" s="117"/>
      <c r="K24" s="117"/>
      <c r="L24" s="112"/>
      <c r="M24" s="117"/>
      <c r="N24" s="188"/>
      <c r="O24" s="188"/>
      <c r="P24" s="188"/>
      <c r="Q24" s="188"/>
      <c r="R24" s="188"/>
      <c r="S24" s="112"/>
      <c r="T24" s="112"/>
      <c r="U24" s="112"/>
    </row>
    <row r="25" spans="1:21" ht="14.5">
      <c r="A25" s="109"/>
      <c r="B25" s="109"/>
      <c r="C25" s="109"/>
      <c r="D25" s="112"/>
      <c r="E25" s="114"/>
      <c r="F25" s="117"/>
      <c r="G25" s="117"/>
      <c r="H25" s="117"/>
      <c r="I25" s="117"/>
      <c r="J25" s="117"/>
      <c r="K25" s="117"/>
      <c r="L25" s="112"/>
      <c r="M25" s="117"/>
      <c r="N25" s="188"/>
      <c r="O25" s="188"/>
      <c r="P25" s="188"/>
      <c r="Q25" s="188"/>
      <c r="R25" s="188"/>
      <c r="S25" s="112"/>
      <c r="T25" s="112"/>
      <c r="U25" s="112"/>
    </row>
    <row r="26" spans="1:21" ht="14.5">
      <c r="A26" s="109"/>
      <c r="B26" s="109"/>
      <c r="C26" s="109"/>
      <c r="D26" s="112"/>
      <c r="E26" s="114"/>
      <c r="F26" s="117"/>
      <c r="G26" s="117"/>
      <c r="H26" s="117"/>
      <c r="I26" s="117"/>
      <c r="J26" s="117"/>
      <c r="K26" s="117"/>
      <c r="L26" s="112"/>
      <c r="M26" s="117"/>
      <c r="N26" s="188"/>
      <c r="O26" s="188"/>
      <c r="P26" s="188"/>
      <c r="Q26" s="188"/>
      <c r="R26" s="188"/>
      <c r="S26" s="112"/>
      <c r="T26" s="112"/>
      <c r="U26" s="112"/>
    </row>
    <row r="27" spans="1:21" ht="14.5">
      <c r="A27" s="109"/>
      <c r="B27" s="109"/>
      <c r="C27" s="109"/>
      <c r="D27" s="112"/>
      <c r="E27" s="114"/>
      <c r="F27" s="117"/>
      <c r="G27" s="117"/>
      <c r="H27" s="117"/>
      <c r="I27" s="117"/>
      <c r="J27" s="117"/>
      <c r="K27" s="117"/>
      <c r="L27" s="112"/>
      <c r="M27" s="117"/>
      <c r="N27" s="188"/>
      <c r="O27" s="188"/>
      <c r="P27" s="188"/>
      <c r="Q27" s="188"/>
      <c r="R27" s="188"/>
      <c r="S27" s="112"/>
      <c r="T27" s="112"/>
      <c r="U27" s="112"/>
    </row>
    <row r="28" spans="1:21" ht="14.5">
      <c r="A28" s="109"/>
      <c r="B28" s="109"/>
      <c r="C28" s="109"/>
      <c r="D28" s="112"/>
      <c r="E28" s="114"/>
      <c r="F28" s="117"/>
      <c r="G28" s="117"/>
      <c r="H28" s="117"/>
      <c r="I28" s="117"/>
      <c r="J28" s="117"/>
      <c r="K28" s="117"/>
      <c r="L28" s="112"/>
      <c r="M28" s="117"/>
      <c r="N28" s="188"/>
      <c r="O28" s="188"/>
      <c r="P28" s="188"/>
      <c r="Q28" s="188"/>
      <c r="R28" s="188"/>
      <c r="S28" s="112"/>
      <c r="T28" s="112"/>
      <c r="U28" s="112"/>
    </row>
    <row r="29" spans="1:21" ht="14.5">
      <c r="A29" s="109"/>
      <c r="B29" s="109"/>
      <c r="C29" s="109"/>
      <c r="D29" s="112"/>
      <c r="E29" s="114"/>
      <c r="F29" s="117"/>
      <c r="G29" s="117"/>
      <c r="H29" s="117"/>
      <c r="I29" s="117"/>
      <c r="J29" s="117"/>
      <c r="K29" s="117"/>
      <c r="L29" s="112"/>
      <c r="M29" s="117"/>
      <c r="N29" s="188"/>
      <c r="O29" s="188"/>
      <c r="P29" s="188"/>
      <c r="Q29" s="188"/>
      <c r="R29" s="188"/>
      <c r="S29" s="112"/>
      <c r="T29" s="112"/>
      <c r="U29" s="112"/>
    </row>
    <row r="30" spans="1:21" ht="14.5">
      <c r="A30" s="109"/>
      <c r="B30" s="109"/>
      <c r="C30" s="109"/>
      <c r="D30" s="112"/>
      <c r="E30" s="114"/>
      <c r="F30" s="117"/>
      <c r="G30" s="117"/>
      <c r="H30" s="117"/>
      <c r="I30" s="117"/>
      <c r="J30" s="117"/>
      <c r="K30" s="117"/>
      <c r="L30" s="112"/>
      <c r="M30" s="117"/>
      <c r="N30" s="188"/>
      <c r="O30" s="188"/>
      <c r="P30" s="188"/>
      <c r="Q30" s="188"/>
      <c r="R30" s="188"/>
      <c r="S30" s="112"/>
      <c r="T30" s="112"/>
      <c r="U30" s="112"/>
    </row>
    <row r="31" spans="1:21" ht="14.5">
      <c r="A31" s="109"/>
      <c r="B31" s="109"/>
      <c r="C31" s="109"/>
      <c r="D31" s="112"/>
      <c r="E31" s="114"/>
      <c r="F31" s="117"/>
      <c r="G31" s="117"/>
      <c r="H31" s="117"/>
      <c r="I31" s="117"/>
      <c r="J31" s="117"/>
      <c r="K31" s="117"/>
      <c r="L31" s="112"/>
      <c r="M31" s="117"/>
      <c r="N31" s="188"/>
      <c r="O31" s="188"/>
      <c r="P31" s="188"/>
      <c r="Q31" s="188"/>
      <c r="R31" s="188"/>
      <c r="S31" s="112"/>
      <c r="T31" s="112"/>
      <c r="U31" s="112"/>
    </row>
    <row r="32" spans="1:21" ht="14.5">
      <c r="A32" s="109"/>
      <c r="B32" s="109"/>
      <c r="C32" s="109"/>
      <c r="D32" s="112"/>
      <c r="E32" s="114"/>
      <c r="F32" s="117"/>
      <c r="G32" s="117"/>
      <c r="H32" s="117"/>
      <c r="I32" s="117"/>
      <c r="J32" s="117"/>
      <c r="K32" s="117"/>
      <c r="L32" s="112"/>
      <c r="M32" s="117"/>
      <c r="N32" s="188"/>
      <c r="O32" s="188"/>
      <c r="P32" s="188"/>
      <c r="Q32" s="188"/>
      <c r="R32" s="188"/>
      <c r="S32" s="112"/>
      <c r="T32" s="112"/>
      <c r="U32" s="112"/>
    </row>
    <row r="33" spans="1:21" ht="14.5">
      <c r="A33" s="109"/>
      <c r="B33" s="109"/>
      <c r="C33" s="109"/>
      <c r="D33" s="112"/>
      <c r="E33" s="114"/>
      <c r="F33" s="117"/>
      <c r="G33" s="117"/>
      <c r="H33" s="117"/>
      <c r="I33" s="117"/>
      <c r="J33" s="117"/>
      <c r="K33" s="117"/>
      <c r="L33" s="112"/>
      <c r="M33" s="117"/>
      <c r="N33" s="188"/>
      <c r="O33" s="188"/>
      <c r="P33" s="188"/>
      <c r="Q33" s="188"/>
      <c r="R33" s="188"/>
      <c r="S33" s="112"/>
      <c r="T33" s="112"/>
      <c r="U33" s="112"/>
    </row>
    <row r="34" spans="1:21" ht="14.5">
      <c r="A34" s="109"/>
      <c r="B34" s="109"/>
      <c r="C34" s="109"/>
      <c r="D34" s="112"/>
      <c r="E34" s="114"/>
      <c r="F34" s="117"/>
      <c r="G34" s="117"/>
      <c r="H34" s="117"/>
      <c r="I34" s="117"/>
      <c r="J34" s="117"/>
      <c r="K34" s="117"/>
      <c r="L34" s="112"/>
      <c r="M34" s="117"/>
      <c r="N34" s="188"/>
      <c r="O34" s="188"/>
      <c r="P34" s="188"/>
      <c r="Q34" s="188"/>
      <c r="R34" s="188"/>
      <c r="S34" s="112"/>
      <c r="T34" s="112"/>
      <c r="U34" s="112"/>
    </row>
    <row r="35" spans="1:21" ht="14.5">
      <c r="A35" s="109"/>
      <c r="B35" s="109"/>
      <c r="C35" s="109"/>
      <c r="D35" s="112"/>
      <c r="E35" s="114"/>
      <c r="F35" s="117"/>
      <c r="G35" s="117"/>
      <c r="H35" s="117"/>
      <c r="I35" s="117"/>
      <c r="J35" s="117"/>
      <c r="K35" s="117"/>
      <c r="L35" s="112"/>
      <c r="M35" s="117"/>
      <c r="N35" s="188"/>
      <c r="O35" s="188"/>
      <c r="P35" s="188"/>
      <c r="Q35" s="188"/>
      <c r="R35" s="188"/>
      <c r="S35" s="112"/>
      <c r="T35" s="112"/>
      <c r="U35" s="112"/>
    </row>
    <row r="36" spans="1:21" ht="14.5">
      <c r="A36" s="109"/>
      <c r="B36" s="109"/>
      <c r="C36" s="109"/>
      <c r="D36" s="112"/>
      <c r="E36" s="114"/>
      <c r="F36" s="117"/>
      <c r="G36" s="117"/>
      <c r="H36" s="117"/>
      <c r="I36" s="117"/>
      <c r="J36" s="117"/>
      <c r="K36" s="117"/>
      <c r="L36" s="112"/>
      <c r="M36" s="117"/>
      <c r="N36" s="188"/>
      <c r="O36" s="188"/>
      <c r="P36" s="188"/>
      <c r="Q36" s="188"/>
      <c r="R36" s="188"/>
      <c r="S36" s="112"/>
      <c r="T36" s="112"/>
      <c r="U36" s="112"/>
    </row>
    <row r="47" spans="1:21">
      <c r="E47" s="454"/>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headerFooter>
    <oddHeader>&amp;L&amp;9Version 7, 20190326
Author Hans Henrik Halvbjørn/Tobias Hansen
Review Trine Pedersen/Cecilie Møller LArsen&amp;CFormula&amp;R&amp;8Cosmetic products, generation 3
Printed &amp;D</oddHeader>
  </headerFooter>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'CDV &amp; Degradability 2007'!$I$52:$I$58</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Q59"/>
  <sheetViews>
    <sheetView topLeftCell="A4" zoomScale="80" zoomScaleNormal="80" workbookViewId="0">
      <selection activeCell="D36" sqref="D36"/>
    </sheetView>
  </sheetViews>
  <sheetFormatPr defaultColWidth="9.1796875" defaultRowHeight="12.5"/>
  <cols>
    <col min="1" max="1" width="8.7265625" customWidth="1"/>
    <col min="2" max="2" width="44.81640625" customWidth="1"/>
    <col min="3" max="3" width="35.26953125" customWidth="1"/>
    <col min="4" max="4" width="34.453125" customWidth="1"/>
    <col min="5" max="5" width="12.26953125" customWidth="1"/>
    <col min="6" max="6" width="16.453125" customWidth="1"/>
    <col min="7" max="7" width="7.81640625" customWidth="1"/>
    <col min="8" max="8" width="11.7265625" customWidth="1"/>
    <col min="9" max="9" width="16.26953125" bestFit="1" customWidth="1"/>
    <col min="10" max="10" width="15.7265625" customWidth="1"/>
    <col min="11" max="11" width="13.54296875" customWidth="1"/>
    <col min="12" max="12" width="17.453125" customWidth="1"/>
    <col min="13" max="13" width="13.7265625" customWidth="1"/>
    <col min="14" max="14" width="16.453125" customWidth="1"/>
    <col min="15" max="15" width="18.453125" bestFit="1" customWidth="1"/>
    <col min="16" max="16" width="25.1796875" customWidth="1"/>
  </cols>
  <sheetData>
    <row r="1" spans="1:17" ht="27.75" customHeight="1">
      <c r="A1" s="474" t="s">
        <v>558</v>
      </c>
      <c r="B1" s="474"/>
      <c r="C1" s="474"/>
      <c r="D1" s="474"/>
      <c r="E1" s="474"/>
      <c r="F1" s="474"/>
      <c r="G1" s="474"/>
      <c r="H1" s="474"/>
      <c r="I1" s="474"/>
      <c r="J1" s="134"/>
      <c r="K1" s="134"/>
      <c r="L1" s="134"/>
      <c r="M1" s="134"/>
      <c r="N1" s="134"/>
      <c r="O1" s="134"/>
      <c r="P1" s="134"/>
      <c r="Q1" s="134"/>
    </row>
    <row r="2" spans="1:17" ht="13">
      <c r="A2" s="134"/>
      <c r="B2" s="134"/>
      <c r="C2" s="134"/>
      <c r="D2" s="134"/>
      <c r="E2" s="134"/>
      <c r="F2" s="134"/>
      <c r="G2" s="134"/>
      <c r="H2" s="134"/>
      <c r="I2" s="134"/>
      <c r="J2" s="134"/>
      <c r="K2" s="134"/>
      <c r="L2" s="134"/>
      <c r="M2" s="134"/>
      <c r="N2" s="134"/>
      <c r="O2" s="134"/>
      <c r="P2" s="134"/>
      <c r="Q2" s="134"/>
    </row>
    <row r="3" spans="1:17" ht="13">
      <c r="A3" s="134"/>
      <c r="B3" s="135" t="s">
        <v>239</v>
      </c>
      <c r="C3" s="135"/>
      <c r="D3" s="136" t="str">
        <f>IF(Formula!B1=0,"",Formula!B1)</f>
        <v/>
      </c>
      <c r="E3" s="475" t="s">
        <v>382</v>
      </c>
      <c r="F3" s="476"/>
      <c r="G3" s="137" t="str">
        <f>IF(Formula!B4="","",Formula!B4)</f>
        <v/>
      </c>
      <c r="H3" s="127"/>
      <c r="I3" s="134"/>
      <c r="J3" s="134"/>
      <c r="K3" s="134"/>
      <c r="L3" s="134"/>
      <c r="M3" s="123"/>
      <c r="N3" s="134"/>
      <c r="O3" s="134"/>
      <c r="P3" s="134"/>
      <c r="Q3" s="134"/>
    </row>
    <row r="4" spans="1:17" ht="13">
      <c r="A4" s="134"/>
      <c r="B4" s="138" t="s">
        <v>236</v>
      </c>
      <c r="C4" s="138"/>
      <c r="D4" s="136" t="str">
        <f>IF(Formula!B2=0,"",Formula!B2)</f>
        <v/>
      </c>
      <c r="E4" s="134"/>
      <c r="F4" s="134"/>
      <c r="G4" s="134"/>
      <c r="H4" s="134"/>
      <c r="I4" s="134"/>
      <c r="J4" s="134"/>
      <c r="K4" s="134"/>
      <c r="L4" s="134"/>
      <c r="M4" s="134"/>
      <c r="N4" s="134"/>
      <c r="O4" s="134"/>
      <c r="P4" s="134"/>
      <c r="Q4" s="134"/>
    </row>
    <row r="5" spans="1:17" ht="25">
      <c r="A5" s="123" t="s">
        <v>235</v>
      </c>
      <c r="B5" s="127" t="s">
        <v>242</v>
      </c>
      <c r="C5" s="127" t="s">
        <v>264</v>
      </c>
      <c r="D5" s="127" t="s">
        <v>268</v>
      </c>
      <c r="E5" s="127" t="s">
        <v>238</v>
      </c>
      <c r="F5" s="127" t="s">
        <v>13</v>
      </c>
      <c r="G5" s="123" t="s">
        <v>3</v>
      </c>
      <c r="H5" s="139" t="s">
        <v>246</v>
      </c>
      <c r="I5" s="164" t="s">
        <v>384</v>
      </c>
      <c r="J5" s="164" t="s">
        <v>385</v>
      </c>
      <c r="K5" s="164" t="s">
        <v>386</v>
      </c>
      <c r="L5" s="164" t="s">
        <v>387</v>
      </c>
      <c r="M5" s="164" t="s">
        <v>392</v>
      </c>
      <c r="N5" s="164" t="s">
        <v>393</v>
      </c>
      <c r="O5" s="164" t="s">
        <v>394</v>
      </c>
      <c r="P5" s="139" t="s">
        <v>395</v>
      </c>
      <c r="Q5" s="164"/>
    </row>
    <row r="6" spans="1:17" ht="13">
      <c r="A6" s="129" t="str">
        <f>IF(Formula!I6=0,"",Formula!I6)</f>
        <v/>
      </c>
      <c r="B6" s="130" t="str">
        <f>IF(C6="","",IF(A6="",NonDID,IFERROR(VLOOKUP(A6,'DID-list 2007'!$A$5:$L$193,2,0),Invalid)))</f>
        <v/>
      </c>
      <c r="C6" s="130" t="str">
        <f>IF(Formula!C6="","",Formula!C6)</f>
        <v/>
      </c>
      <c r="D6" s="130" t="str">
        <f>IF(Formula!E6=0,"",Formula!E6)</f>
        <v/>
      </c>
      <c r="E6" s="128" t="str">
        <f>IFERROR(VLOOKUP($A6,'DID-list 2007'!$A$8:$L$193,9,0),"")</f>
        <v/>
      </c>
      <c r="F6" s="128" t="str">
        <f>IFERROR(VLOOKUP($A6,'DID-list 2007'!$A$8:$L$193,6,0),"")</f>
        <v/>
      </c>
      <c r="G6" s="128" t="str">
        <f>IFERROR(VLOOKUP($A6,'DID-list 2007'!$A$8:$L$193,10,0),"")</f>
        <v/>
      </c>
      <c r="H6" s="131" t="str">
        <f>IF(Formula!D6*(Formula!F6/100)=0,"",Formula!D6*(Formula!F6/100))</f>
        <v/>
      </c>
      <c r="I6" s="131" t="str">
        <f>IF(H6="","",($H6/100*1000)*$G$3)</f>
        <v/>
      </c>
      <c r="J6" s="132" t="str">
        <f>IFERROR(IF(VLOOKUP($A6,'DID-list 2007'!$A$8:$L$193,11,0)="R",0,$I6)*OR(IF(VLOOKUP($A6,'DID-list 2007'!$A$8:$L$193,11,0)="NA",0,$I6)),$I6)</f>
        <v/>
      </c>
      <c r="K6" s="132" t="str">
        <f>IFERROR(IF(VLOOKUP($A6,'DID-list 2007'!$A$8:$L$193,12,0)="Y",0,$I6)*OR(IF(VLOOKUP($A6,'DID-list 2007'!$A$8:$L$193,12,0)="NA",0,$I6)),$I6)</f>
        <v/>
      </c>
      <c r="L6" s="133" t="str">
        <f>IFERROR($I6*$G6/$E6,"")</f>
        <v/>
      </c>
      <c r="M6" s="129" t="str">
        <f>IF(H6="","",IF(H6*Formula!N6=0,"",H6*Formula!N6))</f>
        <v/>
      </c>
      <c r="N6" s="129" t="str">
        <f>IF(H6="","",IF(H6*Formula!O6=0,"",H6*Formula!O6))</f>
        <v/>
      </c>
      <c r="O6" s="129" t="str">
        <f>IF(H6="","",IF(H6*Formula!P6=0,"",H6*Formula!P6))</f>
        <v/>
      </c>
      <c r="P6" s="129" t="str">
        <f>IF(100*IF(M6="",0,M6)+10*IF(N6="",0,N6)+IF(O6="",0,O6)=0,"",(100*IF(M6="",0,M6)+10*IF(N6="",0,N6)+IF(O6="",0,O6)))</f>
        <v/>
      </c>
      <c r="Q6" s="134"/>
    </row>
    <row r="7" spans="1:17" ht="13">
      <c r="A7" s="129" t="str">
        <f>IF(Formula!I7=0,"",Formula!I7)</f>
        <v/>
      </c>
      <c r="B7" s="130" t="str">
        <f>IF(C7="","",IF(A7="",NonDID,IFERROR(VLOOKUP(A7,'DID-list 2007'!$A$5:$L$193,2,0),Invalid)))</f>
        <v/>
      </c>
      <c r="C7" s="130" t="str">
        <f>IF(Formula!C7="","",Formula!C7)</f>
        <v/>
      </c>
      <c r="D7" s="130" t="str">
        <f>IF(Formula!E7=0,"",Formula!E7)</f>
        <v/>
      </c>
      <c r="E7" s="128" t="str">
        <f>IFERROR(VLOOKUP($A7,'DID-list 2007'!$A$8:$L$193,9,0),"")</f>
        <v/>
      </c>
      <c r="F7" s="128" t="str">
        <f>IFERROR(VLOOKUP($A7,'DID-list 2007'!$A$8:$L$193,6,0),"")</f>
        <v/>
      </c>
      <c r="G7" s="128" t="str">
        <f>IFERROR(VLOOKUP($A7,'DID-list 2007'!$A$8:$L$193,10,0),"")</f>
        <v/>
      </c>
      <c r="H7" s="131" t="str">
        <f>IF(Formula!D7*(Formula!F7/100)=0,"",Formula!D7*(Formula!F7/100))</f>
        <v/>
      </c>
      <c r="I7" s="131" t="str">
        <f t="shared" ref="I7:I36" si="0">IF(H7="","",($H7/100*1000)*$G$3)</f>
        <v/>
      </c>
      <c r="J7" s="132" t="str">
        <f>IFERROR(IF(VLOOKUP($A7,'DID-list 2007'!$A$8:$L$193,11,0)="R",0,$I7)*OR(IF(VLOOKUP($A7,'DID-list 2007'!$A$8:$L$193,11,0)="NA",0,$I7)),$I7)</f>
        <v/>
      </c>
      <c r="K7" s="132" t="str">
        <f>IFERROR(IF(VLOOKUP($A7,'DID-list 2007'!$A$8:$L$193,12,0)="Y",0,$I7)*OR(IF(VLOOKUP($A7,'DID-list 2007'!$A$8:$L$193,12,0)="NA",0,$I7)),$I7)</f>
        <v/>
      </c>
      <c r="L7" s="133" t="str">
        <f t="shared" ref="L7:L36" si="1">IFERROR($I7*$G7/$E7,"")</f>
        <v/>
      </c>
      <c r="M7" s="129" t="str">
        <f>IF(H7="","",IF(H7*Formula!N7=0,"",H7*Formula!N7))</f>
        <v/>
      </c>
      <c r="N7" s="129" t="str">
        <f>IF(H7="","",IF(H7*Formula!O7=0,"",H7*Formula!O7))</f>
        <v/>
      </c>
      <c r="O7" s="129" t="str">
        <f>IF(H7="","",IF(H7*Formula!P7=0,"",H7*Formula!P7))</f>
        <v/>
      </c>
      <c r="P7" s="129" t="str">
        <f t="shared" ref="P7:P36" si="2">IF(100*IF(M7="",0,M7)+10*IF(N7="",0,N7)+IF(O7="",0,O7)=0,"",(100*IF(M7="",0,M7)+10*IF(N7="",0,N7)+IF(O7="",0,O7)))</f>
        <v/>
      </c>
      <c r="Q7" s="134"/>
    </row>
    <row r="8" spans="1:17" ht="13">
      <c r="A8" s="129" t="str">
        <f>IF(Formula!I8=0,"",Formula!I8)</f>
        <v/>
      </c>
      <c r="B8" s="130" t="str">
        <f>IF(C8="","",IF(A8="",NonDID,IFERROR(VLOOKUP(A8,'DID-list 2007'!$A$5:$L$193,2,0),Invalid)))</f>
        <v/>
      </c>
      <c r="C8" s="130" t="str">
        <f>IF(Formula!C8="","",Formula!C8)</f>
        <v/>
      </c>
      <c r="D8" s="130" t="str">
        <f>IF(Formula!E8=0,"",Formula!E8)</f>
        <v/>
      </c>
      <c r="E8" s="128" t="str">
        <f>IFERROR(VLOOKUP($A8,'DID-list 2007'!$A$8:$L$193,9,0),"")</f>
        <v/>
      </c>
      <c r="F8" s="128" t="str">
        <f>IFERROR(VLOOKUP($A8,'DID-list 2007'!$A$8:$L$193,6,0),"")</f>
        <v/>
      </c>
      <c r="G8" s="128" t="str">
        <f>IFERROR(VLOOKUP($A8,'DID-list 2007'!$A$8:$L$193,10,0),"")</f>
        <v/>
      </c>
      <c r="H8" s="131" t="str">
        <f>IF(Formula!D8*(Formula!F8/100)=0,"",Formula!D8*(Formula!F8/100))</f>
        <v/>
      </c>
      <c r="I8" s="131" t="str">
        <f t="shared" si="0"/>
        <v/>
      </c>
      <c r="J8" s="132" t="str">
        <f>IFERROR(IF(VLOOKUP($A8,'DID-list 2007'!$A$8:$L$193,11,0)="R",0,$I8)*OR(IF(VLOOKUP($A8,'DID-list 2007'!$A$8:$L$193,11,0)="NA",0,$I8)),$I8)</f>
        <v/>
      </c>
      <c r="K8" s="132" t="str">
        <f>IFERROR(IF(VLOOKUP($A8,'DID-list 2007'!$A$8:$L$193,12,0)="Y",0,$I8)*OR(IF(VLOOKUP($A8,'DID-list 2007'!$A$8:$L$193,12,0)="NA",0,$I8)),$I8)</f>
        <v/>
      </c>
      <c r="L8" s="133" t="str">
        <f t="shared" si="1"/>
        <v/>
      </c>
      <c r="M8" s="129" t="str">
        <f>IF(H8="","",IF(H8*Formula!N8=0,"",H8*Formula!N8))</f>
        <v/>
      </c>
      <c r="N8" s="129" t="str">
        <f>IF(H8="","",IF(H8*Formula!O8=0,"",H8*Formula!O8))</f>
        <v/>
      </c>
      <c r="O8" s="129" t="str">
        <f>IF(H8="","",IF(H8*Formula!P8=0,"",H8*Formula!P8))</f>
        <v/>
      </c>
      <c r="P8" s="129" t="str">
        <f t="shared" si="2"/>
        <v/>
      </c>
      <c r="Q8" s="134"/>
    </row>
    <row r="9" spans="1:17" ht="13">
      <c r="A9" s="129" t="str">
        <f>IF(Formula!I9=0,"",Formula!I9)</f>
        <v/>
      </c>
      <c r="B9" s="130" t="str">
        <f>IF(C9="","",IF(A9="",NonDID,IFERROR(VLOOKUP(A9,'DID-list 2007'!$A$5:$L$193,2,0),Invalid)))</f>
        <v/>
      </c>
      <c r="C9" s="130" t="str">
        <f>IF(Formula!C9="","",Formula!C9)</f>
        <v/>
      </c>
      <c r="D9" s="130" t="str">
        <f>IF(Formula!E9=0,"",Formula!E9)</f>
        <v/>
      </c>
      <c r="E9" s="128" t="str">
        <f>IFERROR(VLOOKUP($A9,'DID-list 2007'!$A$8:$L$193,9,0),"")</f>
        <v/>
      </c>
      <c r="F9" s="128" t="str">
        <f>IFERROR(VLOOKUP($A9,'DID-list 2007'!$A$8:$L$193,6,0),"")</f>
        <v/>
      </c>
      <c r="G9" s="128" t="str">
        <f>IFERROR(VLOOKUP($A9,'DID-list 2007'!$A$8:$L$193,10,0),"")</f>
        <v/>
      </c>
      <c r="H9" s="131" t="str">
        <f>IF(Formula!D9*(Formula!F9/100)=0,"",Formula!D9*(Formula!F9/100))</f>
        <v/>
      </c>
      <c r="I9" s="131" t="str">
        <f t="shared" si="0"/>
        <v/>
      </c>
      <c r="J9" s="132" t="str">
        <f>IFERROR(IF(VLOOKUP($A9,'DID-list 2007'!$A$8:$L$193,11,0)="R",0,$I9)*OR(IF(VLOOKUP($A9,'DID-list 2007'!$A$8:$L$193,11,0)="NA",0,$I9)),$I9)</f>
        <v/>
      </c>
      <c r="K9" s="132" t="str">
        <f>IFERROR(IF(VLOOKUP($A9,'DID-list 2007'!$A$8:$L$193,12,0)="Y",0,$I9)*OR(IF(VLOOKUP($A9,'DID-list 2007'!$A$8:$L$193,12,0)="NA",0,$I9)),$I9)</f>
        <v/>
      </c>
      <c r="L9" s="133" t="str">
        <f t="shared" si="1"/>
        <v/>
      </c>
      <c r="M9" s="129" t="str">
        <f>IF(H9="","",IF(H9*Formula!N9=0,"",H9*Formula!N9))</f>
        <v/>
      </c>
      <c r="N9" s="129" t="str">
        <f>IF(H9="","",IF(H9*Formula!O9=0,"",H9*Formula!O9))</f>
        <v/>
      </c>
      <c r="O9" s="129" t="str">
        <f>IF(H9="","",IF(H9*Formula!P9=0,"",H9*Formula!P9))</f>
        <v/>
      </c>
      <c r="P9" s="129" t="str">
        <f t="shared" si="2"/>
        <v/>
      </c>
      <c r="Q9" s="134"/>
    </row>
    <row r="10" spans="1:17" ht="13">
      <c r="A10" s="129" t="str">
        <f>IF(Formula!I10=0,"",Formula!I10)</f>
        <v/>
      </c>
      <c r="B10" s="130" t="str">
        <f>IF(C10="","",IF(A10="",NonDID,IFERROR(VLOOKUP(A10,'DID-list 2007'!$A$5:$L$193,2,0),Invalid)))</f>
        <v/>
      </c>
      <c r="C10" s="130" t="str">
        <f>IF(Formula!C10="","",Formula!C10)</f>
        <v/>
      </c>
      <c r="D10" s="130" t="str">
        <f>IF(Formula!E10=0,"",Formula!E10)</f>
        <v/>
      </c>
      <c r="E10" s="128" t="str">
        <f>IFERROR(VLOOKUP($A10,'DID-list 2007'!$A$8:$L$193,9,0),"")</f>
        <v/>
      </c>
      <c r="F10" s="128" t="str">
        <f>IFERROR(VLOOKUP($A10,'DID-list 2007'!$A$8:$L$193,6,0),"")</f>
        <v/>
      </c>
      <c r="G10" s="128" t="str">
        <f>IFERROR(VLOOKUP($A10,'DID-list 2007'!$A$8:$L$193,10,0),"")</f>
        <v/>
      </c>
      <c r="H10" s="131" t="str">
        <f>IF(Formula!D10*(Formula!F10/100)=0,"",Formula!D10*(Formula!F10/100))</f>
        <v/>
      </c>
      <c r="I10" s="131" t="str">
        <f t="shared" si="0"/>
        <v/>
      </c>
      <c r="J10" s="132" t="str">
        <f>IFERROR(IF(VLOOKUP($A10,'DID-list 2007'!$A$8:$L$193,11,0)="R",0,$I10)*OR(IF(VLOOKUP($A10,'DID-list 2007'!$A$8:$L$193,11,0)="NA",0,$I10)),$I10)</f>
        <v/>
      </c>
      <c r="K10" s="132" t="str">
        <f>IFERROR(IF(VLOOKUP($A10,'DID-list 2007'!$A$8:$L$193,12,0)="Y",0,$I10)*OR(IF(VLOOKUP($A10,'DID-list 2007'!$A$8:$L$193,12,0)="NA",0,$I10)),$I10)</f>
        <v/>
      </c>
      <c r="L10" s="133" t="str">
        <f t="shared" si="1"/>
        <v/>
      </c>
      <c r="M10" s="129" t="str">
        <f>IF(H10="","",IF(H10*Formula!N10=0,"",H10*Formula!N10))</f>
        <v/>
      </c>
      <c r="N10" s="129" t="str">
        <f>IF(H10="","",IF(H10*Formula!O10=0,"",H10*Formula!O10))</f>
        <v/>
      </c>
      <c r="O10" s="129" t="str">
        <f>IF(H10="","",IF(H10*Formula!P10=0,"",H10*Formula!P10))</f>
        <v/>
      </c>
      <c r="P10" s="129" t="str">
        <f t="shared" si="2"/>
        <v/>
      </c>
      <c r="Q10" s="134"/>
    </row>
    <row r="11" spans="1:17" ht="13">
      <c r="A11" s="129" t="str">
        <f>IF(Formula!I11=0,"",Formula!I11)</f>
        <v/>
      </c>
      <c r="B11" s="130" t="str">
        <f>IF(C11="","",IF(A11="",NonDID,IFERROR(VLOOKUP(A11,'DID-list 2007'!$A$5:$L$193,2,0),Invalid)))</f>
        <v/>
      </c>
      <c r="C11" s="130" t="str">
        <f>IF(Formula!C11="","",Formula!C11)</f>
        <v/>
      </c>
      <c r="D11" s="130" t="str">
        <f>IF(Formula!E11=0,"",Formula!E11)</f>
        <v/>
      </c>
      <c r="E11" s="128" t="str">
        <f>IFERROR(VLOOKUP($A11,'DID-list 2007'!$A$8:$L$193,9,0),"")</f>
        <v/>
      </c>
      <c r="F11" s="128" t="str">
        <f>IFERROR(VLOOKUP($A11,'DID-list 2007'!$A$8:$L$193,6,0),"")</f>
        <v/>
      </c>
      <c r="G11" s="128" t="str">
        <f>IFERROR(VLOOKUP($A11,'DID-list 2007'!$A$8:$L$193,10,0),"")</f>
        <v/>
      </c>
      <c r="H11" s="131" t="str">
        <f>IF(Formula!D11*(Formula!F11/100)=0,"",Formula!D11*(Formula!F11/100))</f>
        <v/>
      </c>
      <c r="I11" s="131" t="str">
        <f t="shared" si="0"/>
        <v/>
      </c>
      <c r="J11" s="132" t="str">
        <f>IFERROR(IF(VLOOKUP($A11,'DID-list 2007'!$A$8:$L$193,11,0)="R",0,$I11)*OR(IF(VLOOKUP($A11,'DID-list 2007'!$A$8:$L$193,11,0)="NA",0,$I11)),$I11)</f>
        <v/>
      </c>
      <c r="K11" s="132" t="str">
        <f>IFERROR(IF(VLOOKUP($A11,'DID-list 2007'!$A$8:$L$193,12,0)="Y",0,$I11)*OR(IF(VLOOKUP($A11,'DID-list 2007'!$A$8:$L$193,12,0)="NA",0,$I11)),$I11)</f>
        <v/>
      </c>
      <c r="L11" s="133" t="str">
        <f t="shared" si="1"/>
        <v/>
      </c>
      <c r="M11" s="129" t="str">
        <f>IF(H11="","",IF(H11*Formula!N11=0,"",H11*Formula!N11))</f>
        <v/>
      </c>
      <c r="N11" s="129" t="str">
        <f>IF(H11="","",IF(H11*Formula!O11=0,"",H11*Formula!O11))</f>
        <v/>
      </c>
      <c r="O11" s="129" t="str">
        <f>IF(H11="","",IF(H11*Formula!P11=0,"",H11*Formula!P11))</f>
        <v/>
      </c>
      <c r="P11" s="129" t="str">
        <f t="shared" si="2"/>
        <v/>
      </c>
      <c r="Q11" s="134"/>
    </row>
    <row r="12" spans="1:17" ht="13">
      <c r="A12" s="129" t="str">
        <f>IF(Formula!I12=0,"",Formula!I12)</f>
        <v/>
      </c>
      <c r="B12" s="130" t="str">
        <f>IF(C12="","",IF(A12="",NonDID,IFERROR(VLOOKUP(A12,'DID-list 2007'!$A$5:$L$193,2,0),Invalid)))</f>
        <v/>
      </c>
      <c r="C12" s="130" t="str">
        <f>IF(Formula!C12="","",Formula!C12)</f>
        <v/>
      </c>
      <c r="D12" s="130" t="str">
        <f>IF(Formula!E12=0,"",Formula!E12)</f>
        <v/>
      </c>
      <c r="E12" s="128" t="str">
        <f>IFERROR(VLOOKUP($A12,'DID-list 2007'!$A$8:$L$193,9,0),"")</f>
        <v/>
      </c>
      <c r="F12" s="128" t="str">
        <f>IFERROR(VLOOKUP($A12,'DID-list 2007'!$A$8:$L$193,6,0),"")</f>
        <v/>
      </c>
      <c r="G12" s="128" t="str">
        <f>IFERROR(VLOOKUP($A12,'DID-list 2007'!$A$8:$L$193,10,0),"")</f>
        <v/>
      </c>
      <c r="H12" s="131" t="str">
        <f>IF(Formula!D12*(Formula!F12/100)=0,"",Formula!D12*(Formula!F12/100))</f>
        <v/>
      </c>
      <c r="I12" s="131" t="str">
        <f t="shared" si="0"/>
        <v/>
      </c>
      <c r="J12" s="132" t="str">
        <f>IFERROR(IF(VLOOKUP($A12,'DID-list 2007'!$A$8:$L$193,11,0)="R",0,$I12)*OR(IF(VLOOKUP($A12,'DID-list 2007'!$A$8:$L$193,11,0)="NA",0,$I12)),$I12)</f>
        <v/>
      </c>
      <c r="K12" s="132" t="str">
        <f>IFERROR(IF(VLOOKUP($A12,'DID-list 2007'!$A$8:$L$193,12,0)="Y",0,$I12)*OR(IF(VLOOKUP($A12,'DID-list 2007'!$A$8:$L$193,12,0)="NA",0,$I12)),$I12)</f>
        <v/>
      </c>
      <c r="L12" s="133" t="str">
        <f t="shared" si="1"/>
        <v/>
      </c>
      <c r="M12" s="129" t="str">
        <f>IF(H12="","",IF(H12*Formula!N12=0,"",H12*Formula!N12))</f>
        <v/>
      </c>
      <c r="N12" s="129" t="str">
        <f>IF(H12="","",IF(H12*Formula!O12=0,"",H12*Formula!O12))</f>
        <v/>
      </c>
      <c r="O12" s="129" t="str">
        <f>IF(H12="","",IF(H12*Formula!P12=0,"",H12*Formula!P12))</f>
        <v/>
      </c>
      <c r="P12" s="129" t="str">
        <f t="shared" si="2"/>
        <v/>
      </c>
      <c r="Q12" s="134"/>
    </row>
    <row r="13" spans="1:17" ht="13">
      <c r="A13" s="129" t="str">
        <f>IF(Formula!I13=0,"",Formula!I13)</f>
        <v/>
      </c>
      <c r="B13" s="130" t="str">
        <f>IF(C13="","",IF(A13="",NonDID,IFERROR(VLOOKUP(A13,'DID-list 2007'!$A$5:$L$193,2,0),Invalid)))</f>
        <v/>
      </c>
      <c r="C13" s="130" t="str">
        <f>IF(Formula!C13="","",Formula!C13)</f>
        <v/>
      </c>
      <c r="D13" s="130" t="str">
        <f>IF(Formula!E13=0,"",Formula!E13)</f>
        <v/>
      </c>
      <c r="E13" s="128" t="str">
        <f>IFERROR(VLOOKUP($A13,'DID-list 2007'!$A$8:$L$193,9,0),"")</f>
        <v/>
      </c>
      <c r="F13" s="128" t="str">
        <f>IFERROR(VLOOKUP($A13,'DID-list 2007'!$A$8:$L$193,6,0),"")</f>
        <v/>
      </c>
      <c r="G13" s="128" t="str">
        <f>IFERROR(VLOOKUP($A13,'DID-list 2007'!$A$8:$L$193,10,0),"")</f>
        <v/>
      </c>
      <c r="H13" s="131" t="str">
        <f>IF(Formula!D13*(Formula!F13/100)=0,"",Formula!D13*(Formula!F13/100))</f>
        <v/>
      </c>
      <c r="I13" s="131" t="str">
        <f t="shared" si="0"/>
        <v/>
      </c>
      <c r="J13" s="132" t="str">
        <f>IFERROR(IF(VLOOKUP($A13,'DID-list 2007'!$A$8:$L$193,11,0)="R",0,$I13)*OR(IF(VLOOKUP($A13,'DID-list 2007'!$A$8:$L$193,11,0)="NA",0,$I13)),$I13)</f>
        <v/>
      </c>
      <c r="K13" s="132" t="str">
        <f>IFERROR(IF(VLOOKUP($A13,'DID-list 2007'!$A$8:$L$193,12,0)="Y",0,$I13)*OR(IF(VLOOKUP($A13,'DID-list 2007'!$A$8:$L$193,12,0)="NA",0,$I13)),$I13)</f>
        <v/>
      </c>
      <c r="L13" s="133" t="str">
        <f t="shared" si="1"/>
        <v/>
      </c>
      <c r="M13" s="129" t="str">
        <f>IF(H13="","",IF(H13*Formula!N13=0,"",H13*Formula!N13))</f>
        <v/>
      </c>
      <c r="N13" s="129" t="str">
        <f>IF(H13="","",IF(H13*Formula!O13=0,"",H13*Formula!O13))</f>
        <v/>
      </c>
      <c r="O13" s="129" t="str">
        <f>IF(H13="","",IF(H13*Formula!P13=0,"",H13*Formula!P13))</f>
        <v/>
      </c>
      <c r="P13" s="129" t="str">
        <f t="shared" si="2"/>
        <v/>
      </c>
      <c r="Q13" s="134"/>
    </row>
    <row r="14" spans="1:17" ht="13">
      <c r="A14" s="129" t="str">
        <f>IF(Formula!I14=0,"",Formula!I14)</f>
        <v/>
      </c>
      <c r="B14" s="130" t="str">
        <f>IF(C14="","",IF(A14="",NonDID,IFERROR(VLOOKUP(A14,'DID-list 2007'!$A$5:$L$193,2,0),Invalid)))</f>
        <v/>
      </c>
      <c r="C14" s="130" t="str">
        <f>IF(Formula!C14="","",Formula!C14)</f>
        <v/>
      </c>
      <c r="D14" s="130" t="str">
        <f>IF(Formula!E14=0,"",Formula!E14)</f>
        <v/>
      </c>
      <c r="E14" s="128" t="str">
        <f>IFERROR(VLOOKUP($A14,'DID-list 2007'!$A$8:$L$193,9,0),"")</f>
        <v/>
      </c>
      <c r="F14" s="128" t="str">
        <f>IFERROR(VLOOKUP($A14,'DID-list 2007'!$A$8:$L$193,6,0),"")</f>
        <v/>
      </c>
      <c r="G14" s="128" t="str">
        <f>IFERROR(VLOOKUP($A14,'DID-list 2007'!$A$8:$L$193,10,0),"")</f>
        <v/>
      </c>
      <c r="H14" s="131" t="str">
        <f>IF(Formula!D14*(Formula!F14/100)=0,"",Formula!D14*(Formula!F14/100))</f>
        <v/>
      </c>
      <c r="I14" s="131" t="str">
        <f t="shared" si="0"/>
        <v/>
      </c>
      <c r="J14" s="132" t="str">
        <f>IFERROR(IF(VLOOKUP($A14,'DID-list 2007'!$A$8:$L$193,11,0)="R",0,$I14)*OR(IF(VLOOKUP($A14,'DID-list 2007'!$A$8:$L$193,11,0)="NA",0,$I14)),$I14)</f>
        <v/>
      </c>
      <c r="K14" s="132" t="str">
        <f>IFERROR(IF(VLOOKUP($A14,'DID-list 2007'!$A$8:$L$193,12,0)="Y",0,$I14)*OR(IF(VLOOKUP($A14,'DID-list 2007'!$A$8:$L$193,12,0)="NA",0,$I14)),$I14)</f>
        <v/>
      </c>
      <c r="L14" s="133" t="str">
        <f t="shared" si="1"/>
        <v/>
      </c>
      <c r="M14" s="129" t="str">
        <f>IF(H14="","",IF(H14*Formula!N14=0,"",H14*Formula!N14))</f>
        <v/>
      </c>
      <c r="N14" s="129" t="str">
        <f>IF(H14="","",IF(H14*Formula!O14=0,"",H14*Formula!O14))</f>
        <v/>
      </c>
      <c r="O14" s="129" t="str">
        <f>IF(H14="","",IF(H14*Formula!P14=0,"",H14*Formula!P14))</f>
        <v/>
      </c>
      <c r="P14" s="129" t="str">
        <f t="shared" si="2"/>
        <v/>
      </c>
      <c r="Q14" s="134"/>
    </row>
    <row r="15" spans="1:17" ht="13">
      <c r="A15" s="129" t="str">
        <f>IF(Formula!I15=0,"",Formula!I15)</f>
        <v/>
      </c>
      <c r="B15" s="130" t="str">
        <f>IF(C15="","",IF(A15="",NonDID,IFERROR(VLOOKUP(A15,'DID-list 2007'!$A$5:$L$193,2,0),Invalid)))</f>
        <v/>
      </c>
      <c r="C15" s="130" t="str">
        <f>IF(Formula!C15="","",Formula!C15)</f>
        <v/>
      </c>
      <c r="D15" s="130" t="str">
        <f>IF(Formula!E15=0,"",Formula!E15)</f>
        <v/>
      </c>
      <c r="E15" s="128" t="str">
        <f>IFERROR(VLOOKUP($A15,'DID-list 2007'!$A$8:$L$193,9,0),"")</f>
        <v/>
      </c>
      <c r="F15" s="128" t="str">
        <f>IFERROR(VLOOKUP($A15,'DID-list 2007'!$A$8:$L$193,6,0),"")</f>
        <v/>
      </c>
      <c r="G15" s="128" t="str">
        <f>IFERROR(VLOOKUP($A15,'DID-list 2007'!$A$8:$L$193,10,0),"")</f>
        <v/>
      </c>
      <c r="H15" s="131" t="str">
        <f>IF(Formula!D15*(Formula!F15/100)=0,"",Formula!D15*(Formula!F15/100))</f>
        <v/>
      </c>
      <c r="I15" s="131" t="str">
        <f t="shared" si="0"/>
        <v/>
      </c>
      <c r="J15" s="132" t="str">
        <f>IFERROR(IF(VLOOKUP($A15,'DID-list 2007'!$A$8:$L$193,11,0)="R",0,$I15)*OR(IF(VLOOKUP($A15,'DID-list 2007'!$A$8:$L$193,11,0)="NA",0,$I15)),$I15)</f>
        <v/>
      </c>
      <c r="K15" s="132" t="str">
        <f>IFERROR(IF(VLOOKUP($A15,'DID-list 2007'!$A$8:$L$193,12,0)="Y",0,$I15)*OR(IF(VLOOKUP($A15,'DID-list 2007'!$A$8:$L$193,12,0)="NA",0,$I15)),$I15)</f>
        <v/>
      </c>
      <c r="L15" s="133" t="str">
        <f t="shared" si="1"/>
        <v/>
      </c>
      <c r="M15" s="129" t="str">
        <f>IF(H15="","",IF(H15*Formula!N15=0,"",H15*Formula!N15))</f>
        <v/>
      </c>
      <c r="N15" s="129" t="str">
        <f>IF(H15="","",IF(H15*Formula!O15=0,"",H15*Formula!O15))</f>
        <v/>
      </c>
      <c r="O15" s="129" t="str">
        <f>IF(H15="","",IF(H15*Formula!P15=0,"",H15*Formula!P15))</f>
        <v/>
      </c>
      <c r="P15" s="129" t="str">
        <f t="shared" si="2"/>
        <v/>
      </c>
      <c r="Q15" s="134"/>
    </row>
    <row r="16" spans="1:17" ht="13">
      <c r="A16" s="129" t="str">
        <f>IF(Formula!I16=0,"",Formula!I16)</f>
        <v/>
      </c>
      <c r="B16" s="130" t="str">
        <f>IF(C16="","",IF(A16="",NonDID,IFERROR(VLOOKUP(A16,'DID-list 2007'!$A$5:$L$193,2,0),Invalid)))</f>
        <v/>
      </c>
      <c r="C16" s="130" t="str">
        <f>IF(Formula!C16="","",Formula!C16)</f>
        <v/>
      </c>
      <c r="D16" s="130" t="str">
        <f>IF(Formula!E16=0,"",Formula!E16)</f>
        <v/>
      </c>
      <c r="E16" s="128" t="str">
        <f>IFERROR(VLOOKUP($A16,'DID-list 2007'!$A$8:$L$193,9,0),"")</f>
        <v/>
      </c>
      <c r="F16" s="128" t="str">
        <f>IFERROR(VLOOKUP($A16,'DID-list 2007'!$A$8:$L$193,6,0),"")</f>
        <v/>
      </c>
      <c r="G16" s="128" t="str">
        <f>IFERROR(VLOOKUP($A16,'DID-list 2007'!$A$8:$L$193,10,0),"")</f>
        <v/>
      </c>
      <c r="H16" s="131" t="str">
        <f>IF(Formula!D16*(Formula!F16/100)=0,"",Formula!D16*(Formula!F16/100))</f>
        <v/>
      </c>
      <c r="I16" s="131" t="str">
        <f t="shared" si="0"/>
        <v/>
      </c>
      <c r="J16" s="132" t="str">
        <f>IFERROR(IF(VLOOKUP($A16,'DID-list 2007'!$A$8:$L$193,11,0)="R",0,$I16)*OR(IF(VLOOKUP($A16,'DID-list 2007'!$A$8:$L$193,11,0)="NA",0,$I16)),$I16)</f>
        <v/>
      </c>
      <c r="K16" s="132" t="str">
        <f>IFERROR(IF(VLOOKUP($A16,'DID-list 2007'!$A$8:$L$193,12,0)="Y",0,$I16)*OR(IF(VLOOKUP($A16,'DID-list 2007'!$A$8:$L$193,12,0)="NA",0,$I16)),$I16)</f>
        <v/>
      </c>
      <c r="L16" s="133" t="str">
        <f t="shared" si="1"/>
        <v/>
      </c>
      <c r="M16" s="129" t="str">
        <f>IF(H16="","",IF(H16*Formula!N16=0,"",H16*Formula!N16))</f>
        <v/>
      </c>
      <c r="N16" s="129" t="str">
        <f>IF(H16="","",IF(H16*Formula!O16=0,"",H16*Formula!O16))</f>
        <v/>
      </c>
      <c r="O16" s="129" t="str">
        <f>IF(H16="","",IF(H16*Formula!P16=0,"",H16*Formula!P16))</f>
        <v/>
      </c>
      <c r="P16" s="129" t="str">
        <f t="shared" si="2"/>
        <v/>
      </c>
      <c r="Q16" s="134"/>
    </row>
    <row r="17" spans="1:17" ht="13">
      <c r="A17" s="129" t="str">
        <f>IF(Formula!I17=0,"",Formula!I17)</f>
        <v/>
      </c>
      <c r="B17" s="130" t="str">
        <f>IF(C17="","",IF(A17="",NonDID,IFERROR(VLOOKUP(A17,'DID-list 2007'!$A$5:$L$193,2,0),Invalid)))</f>
        <v/>
      </c>
      <c r="C17" s="130" t="str">
        <f>IF(Formula!C17="","",Formula!C17)</f>
        <v/>
      </c>
      <c r="D17" s="130" t="str">
        <f>IF(Formula!E17=0,"",Formula!E17)</f>
        <v/>
      </c>
      <c r="E17" s="128" t="str">
        <f>IFERROR(VLOOKUP($A17,'DID-list 2007'!$A$8:$L$193,9,0),"")</f>
        <v/>
      </c>
      <c r="F17" s="128" t="str">
        <f>IFERROR(VLOOKUP($A17,'DID-list 2007'!$A$8:$L$193,6,0),"")</f>
        <v/>
      </c>
      <c r="G17" s="128" t="str">
        <f>IFERROR(VLOOKUP($A17,'DID-list 2007'!$A$8:$L$193,10,0),"")</f>
        <v/>
      </c>
      <c r="H17" s="131" t="str">
        <f>IF(Formula!D17*(Formula!F17/100)=0,"",Formula!D17*(Formula!F17/100))</f>
        <v/>
      </c>
      <c r="I17" s="131" t="str">
        <f t="shared" si="0"/>
        <v/>
      </c>
      <c r="J17" s="132" t="str">
        <f>IFERROR(IF(VLOOKUP($A17,'DID-list 2007'!$A$8:$L$193,11,0)="R",0,$I17)*OR(IF(VLOOKUP($A17,'DID-list 2007'!$A$8:$L$193,11,0)="NA",0,$I17)),$I17)</f>
        <v/>
      </c>
      <c r="K17" s="132" t="str">
        <f>IFERROR(IF(VLOOKUP($A17,'DID-list 2007'!$A$8:$L$193,12,0)="Y",0,$I17)*OR(IF(VLOOKUP($A17,'DID-list 2007'!$A$8:$L$193,12,0)="NA",0,$I17)),$I17)</f>
        <v/>
      </c>
      <c r="L17" s="133" t="str">
        <f t="shared" si="1"/>
        <v/>
      </c>
      <c r="M17" s="129" t="str">
        <f>IF(H17="","",IF(H17*Formula!N17=0,"",H17*Formula!N17))</f>
        <v/>
      </c>
      <c r="N17" s="129" t="str">
        <f>IF(H17="","",IF(H17*Formula!O17=0,"",H17*Formula!O17))</f>
        <v/>
      </c>
      <c r="O17" s="129" t="str">
        <f>IF(H17="","",IF(H17*Formula!P17=0,"",H17*Formula!P17))</f>
        <v/>
      </c>
      <c r="P17" s="129" t="str">
        <f t="shared" si="2"/>
        <v/>
      </c>
      <c r="Q17" s="134"/>
    </row>
    <row r="18" spans="1:17" ht="13">
      <c r="A18" s="129" t="str">
        <f>IF(Formula!I18=0,"",Formula!I18)</f>
        <v/>
      </c>
      <c r="B18" s="130" t="str">
        <f>IF(C18="","",IF(A18="",NonDID,IFERROR(VLOOKUP(A18,'DID-list 2007'!$A$5:$L$193,2,0),Invalid)))</f>
        <v/>
      </c>
      <c r="C18" s="130" t="str">
        <f>IF(Formula!C18="","",Formula!C18)</f>
        <v/>
      </c>
      <c r="D18" s="130" t="str">
        <f>IF(Formula!E18=0,"",Formula!E18)</f>
        <v/>
      </c>
      <c r="E18" s="128" t="str">
        <f>IFERROR(VLOOKUP($A18,'DID-list 2007'!$A$8:$L$193,9,0),"")</f>
        <v/>
      </c>
      <c r="F18" s="128" t="str">
        <f>IFERROR(VLOOKUP($A18,'DID-list 2007'!$A$8:$L$193,6,0),"")</f>
        <v/>
      </c>
      <c r="G18" s="128" t="str">
        <f>IFERROR(VLOOKUP($A18,'DID-list 2007'!$A$8:$L$193,10,0),"")</f>
        <v/>
      </c>
      <c r="H18" s="131" t="str">
        <f>IF(Formula!D18*(Formula!F18/100)=0,"",Formula!D18*(Formula!F18/100))</f>
        <v/>
      </c>
      <c r="I18" s="131" t="str">
        <f t="shared" si="0"/>
        <v/>
      </c>
      <c r="J18" s="132" t="str">
        <f>IFERROR(IF(VLOOKUP($A18,'DID-list 2007'!$A$8:$L$193,11,0)="R",0,$I18)*OR(IF(VLOOKUP($A18,'DID-list 2007'!$A$8:$L$193,11,0)="NA",0,$I18)),$I18)</f>
        <v/>
      </c>
      <c r="K18" s="132" t="str">
        <f>IFERROR(IF(VLOOKUP($A18,'DID-list 2007'!$A$8:$L$193,12,0)="Y",0,$I18)*OR(IF(VLOOKUP($A18,'DID-list 2007'!$A$8:$L$193,12,0)="NA",0,$I18)),$I18)</f>
        <v/>
      </c>
      <c r="L18" s="133" t="str">
        <f t="shared" si="1"/>
        <v/>
      </c>
      <c r="M18" s="129" t="str">
        <f>IF(H18="","",IF(H18*Formula!N18=0,"",H18*Formula!N18))</f>
        <v/>
      </c>
      <c r="N18" s="129" t="str">
        <f>IF(H18="","",IF(H18*Formula!O18=0,"",H18*Formula!O18))</f>
        <v/>
      </c>
      <c r="O18" s="129" t="str">
        <f>IF(H18="","",IF(H18*Formula!P18=0,"",H18*Formula!P18))</f>
        <v/>
      </c>
      <c r="P18" s="129" t="str">
        <f t="shared" si="2"/>
        <v/>
      </c>
      <c r="Q18" s="134"/>
    </row>
    <row r="19" spans="1:17" ht="13">
      <c r="A19" s="129" t="str">
        <f>IF(Formula!I19=0,"",Formula!I19)</f>
        <v/>
      </c>
      <c r="B19" s="130" t="str">
        <f>IF(C19="","",IF(A19="",NonDID,IFERROR(VLOOKUP(A19,'DID-list 2007'!$A$5:$L$193,2,0),Invalid)))</f>
        <v/>
      </c>
      <c r="C19" s="130" t="str">
        <f>IF(Formula!C19="","",Formula!C19)</f>
        <v/>
      </c>
      <c r="D19" s="130" t="str">
        <f>IF(Formula!E19=0,"",Formula!E19)</f>
        <v/>
      </c>
      <c r="E19" s="128" t="str">
        <f>IFERROR(VLOOKUP($A19,'DID-list 2007'!$A$8:$L$193,9,0),"")</f>
        <v/>
      </c>
      <c r="F19" s="128" t="str">
        <f>IFERROR(VLOOKUP($A19,'DID-list 2007'!$A$8:$L$193,6,0),"")</f>
        <v/>
      </c>
      <c r="G19" s="128" t="str">
        <f>IFERROR(VLOOKUP($A19,'DID-list 2007'!$A$8:$L$193,10,0),"")</f>
        <v/>
      </c>
      <c r="H19" s="131" t="str">
        <f>IF(Formula!D19*(Formula!F19/100)=0,"",Formula!D19*(Formula!F19/100))</f>
        <v/>
      </c>
      <c r="I19" s="131" t="str">
        <f t="shared" si="0"/>
        <v/>
      </c>
      <c r="J19" s="132" t="str">
        <f>IFERROR(IF(VLOOKUP($A19,'DID-list 2007'!$A$8:$L$193,11,0)="R",0,$I19)*OR(IF(VLOOKUP($A19,'DID-list 2007'!$A$8:$L$193,11,0)="NA",0,$I19)),$I19)</f>
        <v/>
      </c>
      <c r="K19" s="132" t="str">
        <f>IFERROR(IF(VLOOKUP($A19,'DID-list 2007'!$A$8:$L$193,12,0)="Y",0,$I19)*OR(IF(VLOOKUP($A19,'DID-list 2007'!$A$8:$L$193,12,0)="NA",0,$I19)),$I19)</f>
        <v/>
      </c>
      <c r="L19" s="133" t="str">
        <f t="shared" si="1"/>
        <v/>
      </c>
      <c r="M19" s="129" t="str">
        <f>IF(H19="","",IF(H19*Formula!N19=0,"",H19*Formula!N19))</f>
        <v/>
      </c>
      <c r="N19" s="129" t="str">
        <f>IF(H19="","",IF(H19*Formula!O19=0,"",H19*Formula!O19))</f>
        <v/>
      </c>
      <c r="O19" s="129" t="str">
        <f>IF(H19="","",IF(H19*Formula!P19=0,"",H19*Formula!P19))</f>
        <v/>
      </c>
      <c r="P19" s="129" t="str">
        <f t="shared" si="2"/>
        <v/>
      </c>
      <c r="Q19" s="134"/>
    </row>
    <row r="20" spans="1:17" ht="13">
      <c r="A20" s="129" t="str">
        <f>IF(Formula!I20=0,"",Formula!I20)</f>
        <v/>
      </c>
      <c r="B20" s="130" t="str">
        <f>IF(C20="","",IF(A20="",NonDID,IFERROR(VLOOKUP(A20,'DID-list 2007'!$A$5:$L$193,2,0),Invalid)))</f>
        <v/>
      </c>
      <c r="C20" s="130" t="str">
        <f>IF(Formula!C20="","",Formula!C20)</f>
        <v/>
      </c>
      <c r="D20" s="130" t="str">
        <f>IF(Formula!E20=0,"",Formula!E20)</f>
        <v/>
      </c>
      <c r="E20" s="128" t="str">
        <f>IFERROR(VLOOKUP($A20,'DID-list 2007'!$A$8:$L$193,9,0),"")</f>
        <v/>
      </c>
      <c r="F20" s="128" t="str">
        <f>IFERROR(VLOOKUP($A20,'DID-list 2007'!$A$8:$L$193,6,0),"")</f>
        <v/>
      </c>
      <c r="G20" s="128" t="str">
        <f>IFERROR(VLOOKUP($A20,'DID-list 2007'!$A$8:$L$193,10,0),"")</f>
        <v/>
      </c>
      <c r="H20" s="131" t="str">
        <f>IF(Formula!D20*(Formula!F20/100)=0,"",Formula!D20*(Formula!F20/100))</f>
        <v/>
      </c>
      <c r="I20" s="131" t="str">
        <f t="shared" si="0"/>
        <v/>
      </c>
      <c r="J20" s="132" t="str">
        <f>IFERROR(IF(VLOOKUP($A20,'DID-list 2007'!$A$8:$L$193,11,0)="R",0,$I20)*OR(IF(VLOOKUP($A20,'DID-list 2007'!$A$8:$L$193,11,0)="NA",0,$I20)),$I20)</f>
        <v/>
      </c>
      <c r="K20" s="132" t="str">
        <f>IFERROR(IF(VLOOKUP($A20,'DID-list 2007'!$A$8:$L$193,12,0)="Y",0,$I20)*OR(IF(VLOOKUP($A20,'DID-list 2007'!$A$8:$L$193,12,0)="NA",0,$I20)),$I20)</f>
        <v/>
      </c>
      <c r="L20" s="133" t="str">
        <f t="shared" si="1"/>
        <v/>
      </c>
      <c r="M20" s="129" t="str">
        <f>IF(H20="","",IF(H20*Formula!N20=0,"",H20*Formula!N20))</f>
        <v/>
      </c>
      <c r="N20" s="129" t="str">
        <f>IF(H20="","",IF(H20*Formula!O20=0,"",H20*Formula!O20))</f>
        <v/>
      </c>
      <c r="O20" s="129" t="str">
        <f>IF(H20="","",IF(H20*Formula!P20=0,"",H20*Formula!P20))</f>
        <v/>
      </c>
      <c r="P20" s="129" t="str">
        <f t="shared" si="2"/>
        <v/>
      </c>
      <c r="Q20" s="134"/>
    </row>
    <row r="21" spans="1:17" ht="13">
      <c r="A21" s="129" t="str">
        <f>IF(Formula!I21=0,"",Formula!I21)</f>
        <v/>
      </c>
      <c r="B21" s="130" t="str">
        <f>IF(C21="","",IF(A21="",NonDID,IFERROR(VLOOKUP(A21,'DID-list 2007'!$A$5:$L$193,2,0),Invalid)))</f>
        <v/>
      </c>
      <c r="C21" s="130" t="str">
        <f>IF(Formula!C21="","",Formula!C21)</f>
        <v/>
      </c>
      <c r="D21" s="130" t="str">
        <f>IF(Formula!E21=0,"",Formula!E21)</f>
        <v/>
      </c>
      <c r="E21" s="128" t="str">
        <f>IFERROR(VLOOKUP($A21,'DID-list 2007'!$A$8:$L$193,9,0),"")</f>
        <v/>
      </c>
      <c r="F21" s="128" t="str">
        <f>IFERROR(VLOOKUP($A21,'DID-list 2007'!$A$8:$L$193,6,0),"")</f>
        <v/>
      </c>
      <c r="G21" s="128" t="str">
        <f>IFERROR(VLOOKUP($A21,'DID-list 2007'!$A$8:$L$193,10,0),"")</f>
        <v/>
      </c>
      <c r="H21" s="131" t="str">
        <f>IF(Formula!D21*(Formula!F21/100)=0,"",Formula!D21*(Formula!F21/100))</f>
        <v/>
      </c>
      <c r="I21" s="131" t="str">
        <f t="shared" si="0"/>
        <v/>
      </c>
      <c r="J21" s="132" t="str">
        <f>IFERROR(IF(VLOOKUP($A21,'DID-list 2007'!$A$8:$L$193,11,0)="R",0,$I21)*OR(IF(VLOOKUP($A21,'DID-list 2007'!$A$8:$L$193,11,0)="NA",0,$I21)),$I21)</f>
        <v/>
      </c>
      <c r="K21" s="132" t="str">
        <f>IFERROR(IF(VLOOKUP($A21,'DID-list 2007'!$A$8:$L$193,12,0)="Y",0,$I21)*OR(IF(VLOOKUP($A21,'DID-list 2007'!$A$8:$L$193,12,0)="NA",0,$I21)),$I21)</f>
        <v/>
      </c>
      <c r="L21" s="133" t="str">
        <f t="shared" si="1"/>
        <v/>
      </c>
      <c r="M21" s="129" t="str">
        <f>IF(H21="","",IF(H21*Formula!N21=0,"",H21*Formula!N21))</f>
        <v/>
      </c>
      <c r="N21" s="129" t="str">
        <f>IF(H21="","",IF(H21*Formula!O21=0,"",H21*Formula!O21))</f>
        <v/>
      </c>
      <c r="O21" s="129" t="str">
        <f>IF(H21="","",IF(H21*Formula!P21=0,"",H21*Formula!P21))</f>
        <v/>
      </c>
      <c r="P21" s="129" t="str">
        <f t="shared" si="2"/>
        <v/>
      </c>
      <c r="Q21" s="134"/>
    </row>
    <row r="22" spans="1:17" ht="13">
      <c r="A22" s="129" t="str">
        <f>IF(Formula!I22=0,"",Formula!I22)</f>
        <v/>
      </c>
      <c r="B22" s="130" t="str">
        <f>IF(C22="","",IF(A22="",NonDID,IFERROR(VLOOKUP(A22,'DID-list 2007'!$A$5:$L$193,2,0),Invalid)))</f>
        <v/>
      </c>
      <c r="C22" s="130" t="str">
        <f>IF(Formula!C22="","",Formula!C22)</f>
        <v/>
      </c>
      <c r="D22" s="130" t="str">
        <f>IF(Formula!E22=0,"",Formula!E22)</f>
        <v/>
      </c>
      <c r="E22" s="128" t="str">
        <f>IFERROR(VLOOKUP($A22,'DID-list 2007'!$A$8:$L$193,9,0),"")</f>
        <v/>
      </c>
      <c r="F22" s="128" t="str">
        <f>IFERROR(VLOOKUP($A22,'DID-list 2007'!$A$8:$L$193,6,0),"")</f>
        <v/>
      </c>
      <c r="G22" s="128" t="str">
        <f>IFERROR(VLOOKUP($A22,'DID-list 2007'!$A$8:$L$193,10,0),"")</f>
        <v/>
      </c>
      <c r="H22" s="131" t="str">
        <f>IF(Formula!D22*(Formula!F22/100)=0,"",Formula!D22*(Formula!F22/100))</f>
        <v/>
      </c>
      <c r="I22" s="131" t="str">
        <f t="shared" si="0"/>
        <v/>
      </c>
      <c r="J22" s="132" t="str">
        <f>IFERROR(IF(VLOOKUP($A22,'DID-list 2007'!$A$8:$L$193,11,0)="R",0,$I22)*OR(IF(VLOOKUP($A22,'DID-list 2007'!$A$8:$L$193,11,0)="NA",0,$I22)),$I22)</f>
        <v/>
      </c>
      <c r="K22" s="132" t="str">
        <f>IFERROR(IF(VLOOKUP($A22,'DID-list 2007'!$A$8:$L$193,12,0)="Y",0,$I22)*OR(IF(VLOOKUP($A22,'DID-list 2007'!$A$8:$L$193,12,0)="NA",0,$I22)),$I22)</f>
        <v/>
      </c>
      <c r="L22" s="133" t="str">
        <f t="shared" si="1"/>
        <v/>
      </c>
      <c r="M22" s="129" t="str">
        <f>IF(H22="","",IF(H22*Formula!N22=0,"",H22*Formula!N22))</f>
        <v/>
      </c>
      <c r="N22" s="129" t="str">
        <f>IF(H22="","",IF(H22*Formula!O22=0,"",H22*Formula!O22))</f>
        <v/>
      </c>
      <c r="O22" s="129" t="str">
        <f>IF(H22="","",IF(H22*Formula!P22=0,"",H22*Formula!P22))</f>
        <v/>
      </c>
      <c r="P22" s="129" t="str">
        <f t="shared" si="2"/>
        <v/>
      </c>
      <c r="Q22" s="134"/>
    </row>
    <row r="23" spans="1:17" ht="13">
      <c r="A23" s="129" t="str">
        <f>IF(Formula!I23=0,"",Formula!I23)</f>
        <v/>
      </c>
      <c r="B23" s="130" t="str">
        <f>IF(C23="","",IF(A23="",NonDID,IFERROR(VLOOKUP(A23,'DID-list 2007'!$A$5:$L$193,2,0),Invalid)))</f>
        <v/>
      </c>
      <c r="C23" s="130" t="str">
        <f>IF(Formula!C23="","",Formula!C23)</f>
        <v/>
      </c>
      <c r="D23" s="130" t="str">
        <f>IF(Formula!E23=0,"",Formula!E23)</f>
        <v/>
      </c>
      <c r="E23" s="128" t="str">
        <f>IFERROR(VLOOKUP($A23,'DID-list 2007'!$A$8:$L$193,9,0),"")</f>
        <v/>
      </c>
      <c r="F23" s="128" t="str">
        <f>IFERROR(VLOOKUP($A23,'DID-list 2007'!$A$8:$L$193,6,0),"")</f>
        <v/>
      </c>
      <c r="G23" s="128" t="str">
        <f>IFERROR(VLOOKUP($A23,'DID-list 2007'!$A$8:$L$193,10,0),"")</f>
        <v/>
      </c>
      <c r="H23" s="131" t="str">
        <f>IF(Formula!D23*(Formula!F23/100)=0,"",Formula!D23*(Formula!F23/100))</f>
        <v/>
      </c>
      <c r="I23" s="131" t="str">
        <f t="shared" si="0"/>
        <v/>
      </c>
      <c r="J23" s="132" t="str">
        <f>IFERROR(IF(VLOOKUP($A23,'DID-list 2007'!$A$8:$L$193,11,0)="R",0,$I23)*OR(IF(VLOOKUP($A23,'DID-list 2007'!$A$8:$L$193,11,0)="NA",0,$I23)),$I23)</f>
        <v/>
      </c>
      <c r="K23" s="132" t="str">
        <f>IFERROR(IF(VLOOKUP($A23,'DID-list 2007'!$A$8:$L$193,12,0)="Y",0,$I23)*OR(IF(VLOOKUP($A23,'DID-list 2007'!$A$8:$L$193,12,0)="NA",0,$I23)),$I23)</f>
        <v/>
      </c>
      <c r="L23" s="133" t="str">
        <f t="shared" si="1"/>
        <v/>
      </c>
      <c r="M23" s="129" t="str">
        <f>IF(H23="","",IF(H23*Formula!N23=0,"",H23*Formula!N23))</f>
        <v/>
      </c>
      <c r="N23" s="129" t="str">
        <f>IF(H23="","",IF(H23*Formula!O23=0,"",H23*Formula!O23))</f>
        <v/>
      </c>
      <c r="O23" s="129" t="str">
        <f>IF(H23="","",IF(H23*Formula!P23=0,"",H23*Formula!P23))</f>
        <v/>
      </c>
      <c r="P23" s="129" t="str">
        <f t="shared" si="2"/>
        <v/>
      </c>
      <c r="Q23" s="134"/>
    </row>
    <row r="24" spans="1:17" ht="13">
      <c r="A24" s="129" t="str">
        <f>IF(Formula!I24=0,"",Formula!I24)</f>
        <v/>
      </c>
      <c r="B24" s="130" t="str">
        <f>IF(C24="","",IF(A24="",NonDID,IFERROR(VLOOKUP(A24,'DID-list 2007'!$A$5:$L$193,2,0),Invalid)))</f>
        <v/>
      </c>
      <c r="C24" s="130" t="str">
        <f>IF(Formula!C24="","",Formula!C24)</f>
        <v/>
      </c>
      <c r="D24" s="130" t="str">
        <f>IF(Formula!E24=0,"",Formula!E24)</f>
        <v/>
      </c>
      <c r="E24" s="128" t="str">
        <f>IFERROR(VLOOKUP($A24,'DID-list 2007'!$A$8:$L$193,9,0),"")</f>
        <v/>
      </c>
      <c r="F24" s="128" t="str">
        <f>IFERROR(VLOOKUP($A24,'DID-list 2007'!$A$8:$L$193,6,0),"")</f>
        <v/>
      </c>
      <c r="G24" s="128" t="str">
        <f>IFERROR(VLOOKUP($A24,'DID-list 2007'!$A$8:$L$193,10,0),"")</f>
        <v/>
      </c>
      <c r="H24" s="131" t="str">
        <f>IF(Formula!D24*(Formula!F24/100)=0,"",Formula!D24*(Formula!F24/100))</f>
        <v/>
      </c>
      <c r="I24" s="131" t="str">
        <f t="shared" si="0"/>
        <v/>
      </c>
      <c r="J24" s="132" t="str">
        <f>IFERROR(IF(VLOOKUP($A24,'DID-list 2007'!$A$8:$L$193,11,0)="R",0,$I24)*OR(IF(VLOOKUP($A24,'DID-list 2007'!$A$8:$L$193,11,0)="NA",0,$I24)),$I24)</f>
        <v/>
      </c>
      <c r="K24" s="132" t="str">
        <f>IFERROR(IF(VLOOKUP($A24,'DID-list 2007'!$A$8:$L$193,12,0)="Y",0,$I24)*OR(IF(VLOOKUP($A24,'DID-list 2007'!$A$8:$L$193,12,0)="NA",0,$I24)),$I24)</f>
        <v/>
      </c>
      <c r="L24" s="133" t="str">
        <f t="shared" si="1"/>
        <v/>
      </c>
      <c r="M24" s="129" t="str">
        <f>IF(H24="","",IF(H24*Formula!N24=0,"",H24*Formula!N24))</f>
        <v/>
      </c>
      <c r="N24" s="129" t="str">
        <f>IF(H24="","",IF(H24*Formula!O24=0,"",H24*Formula!O24))</f>
        <v/>
      </c>
      <c r="O24" s="129" t="str">
        <f>IF(H24="","",IF(H24*Formula!P24=0,"",H24*Formula!P24))</f>
        <v/>
      </c>
      <c r="P24" s="129" t="str">
        <f t="shared" si="2"/>
        <v/>
      </c>
      <c r="Q24" s="134"/>
    </row>
    <row r="25" spans="1:17" ht="13">
      <c r="A25" s="129" t="str">
        <f>IF(Formula!I25=0,"",Formula!I25)</f>
        <v/>
      </c>
      <c r="B25" s="130" t="str">
        <f>IF(C25="","",IF(A25="",NonDID,IFERROR(VLOOKUP(A25,'DID-list 2007'!$A$5:$L$193,2,0),Invalid)))</f>
        <v/>
      </c>
      <c r="C25" s="130" t="str">
        <f>IF(Formula!C25="","",Formula!C25)</f>
        <v/>
      </c>
      <c r="D25" s="130" t="str">
        <f>IF(Formula!E25=0,"",Formula!E25)</f>
        <v/>
      </c>
      <c r="E25" s="128" t="str">
        <f>IFERROR(VLOOKUP($A25,'DID-list 2007'!$A$8:$L$193,9,0),"")</f>
        <v/>
      </c>
      <c r="F25" s="128" t="str">
        <f>IFERROR(VLOOKUP($A25,'DID-list 2007'!$A$8:$L$193,6,0),"")</f>
        <v/>
      </c>
      <c r="G25" s="128" t="str">
        <f>IFERROR(VLOOKUP($A25,'DID-list 2007'!$A$8:$L$193,10,0),"")</f>
        <v/>
      </c>
      <c r="H25" s="131" t="str">
        <f>IF(Formula!D25*(Formula!F25/100)=0,"",Formula!D25*(Formula!F25/100))</f>
        <v/>
      </c>
      <c r="I25" s="131" t="str">
        <f t="shared" si="0"/>
        <v/>
      </c>
      <c r="J25" s="132" t="str">
        <f>IFERROR(IF(VLOOKUP($A25,'DID-list 2007'!$A$8:$L$193,11,0)="R",0,$I25)*OR(IF(VLOOKUP($A25,'DID-list 2007'!$A$8:$L$193,11,0)="NA",0,$I25)),$I25)</f>
        <v/>
      </c>
      <c r="K25" s="132" t="str">
        <f>IFERROR(IF(VLOOKUP($A25,'DID-list 2007'!$A$8:$L$193,12,0)="Y",0,$I25)*OR(IF(VLOOKUP($A25,'DID-list 2007'!$A$8:$L$193,12,0)="NA",0,$I25)),$I25)</f>
        <v/>
      </c>
      <c r="L25" s="133" t="str">
        <f t="shared" si="1"/>
        <v/>
      </c>
      <c r="M25" s="129" t="str">
        <f>IF(H25="","",IF(H25*Formula!N25=0,"",H25*Formula!N25))</f>
        <v/>
      </c>
      <c r="N25" s="129" t="str">
        <f>IF(H25="","",IF(H25*Formula!O25=0,"",H25*Formula!O25))</f>
        <v/>
      </c>
      <c r="O25" s="129" t="str">
        <f>IF(H25="","",IF(H25*Formula!P25=0,"",H25*Formula!P25))</f>
        <v/>
      </c>
      <c r="P25" s="129" t="str">
        <f t="shared" si="2"/>
        <v/>
      </c>
      <c r="Q25" s="134"/>
    </row>
    <row r="26" spans="1:17" ht="13">
      <c r="A26" s="129" t="str">
        <f>IF(Formula!I26=0,"",Formula!I26)</f>
        <v/>
      </c>
      <c r="B26" s="130" t="str">
        <f>IF(C26="","",IF(A26="",NonDID,IFERROR(VLOOKUP(A26,'DID-list 2007'!$A$5:$L$193,2,0),Invalid)))</f>
        <v/>
      </c>
      <c r="C26" s="130" t="str">
        <f>IF(Formula!C26="","",Formula!C26)</f>
        <v/>
      </c>
      <c r="D26" s="130" t="str">
        <f>IF(Formula!E26=0,"",Formula!E26)</f>
        <v/>
      </c>
      <c r="E26" s="128" t="str">
        <f>IFERROR(VLOOKUP($A26,'DID-list 2007'!$A$8:$L$193,9,0),"")</f>
        <v/>
      </c>
      <c r="F26" s="128" t="str">
        <f>IFERROR(VLOOKUP($A26,'DID-list 2007'!$A$8:$L$193,6,0),"")</f>
        <v/>
      </c>
      <c r="G26" s="128" t="str">
        <f>IFERROR(VLOOKUP($A26,'DID-list 2007'!$A$8:$L$193,10,0),"")</f>
        <v/>
      </c>
      <c r="H26" s="131" t="str">
        <f>IF(Formula!D26*(Formula!F26/100)=0,"",Formula!D26*(Formula!F26/100))</f>
        <v/>
      </c>
      <c r="I26" s="131" t="str">
        <f t="shared" si="0"/>
        <v/>
      </c>
      <c r="J26" s="132" t="str">
        <f>IFERROR(IF(VLOOKUP($A26,'DID-list 2007'!$A$8:$L$193,11,0)="R",0,$I26)*OR(IF(VLOOKUP($A26,'DID-list 2007'!$A$8:$L$193,11,0)="NA",0,$I26)),$I26)</f>
        <v/>
      </c>
      <c r="K26" s="132" t="str">
        <f>IFERROR(IF(VLOOKUP($A26,'DID-list 2007'!$A$8:$L$193,12,0)="Y",0,$I26)*OR(IF(VLOOKUP($A26,'DID-list 2007'!$A$8:$L$193,12,0)="NA",0,$I26)),$I26)</f>
        <v/>
      </c>
      <c r="L26" s="133" t="str">
        <f t="shared" si="1"/>
        <v/>
      </c>
      <c r="M26" s="129" t="str">
        <f>IF(H26="","",IF(H26*Formula!N26=0,"",H26*Formula!N26))</f>
        <v/>
      </c>
      <c r="N26" s="129" t="str">
        <f>IF(H26="","",IF(H26*Formula!O26=0,"",H26*Formula!O26))</f>
        <v/>
      </c>
      <c r="O26" s="129" t="str">
        <f>IF(H26="","",IF(H26*Formula!P26=0,"",H26*Formula!P26))</f>
        <v/>
      </c>
      <c r="P26" s="129" t="str">
        <f t="shared" si="2"/>
        <v/>
      </c>
      <c r="Q26" s="134"/>
    </row>
    <row r="27" spans="1:17" ht="13">
      <c r="A27" s="129" t="str">
        <f>IF(Formula!I27=0,"",Formula!I27)</f>
        <v/>
      </c>
      <c r="B27" s="130" t="str">
        <f>IF(C27="","",IF(A27="",NonDID,IFERROR(VLOOKUP(A27,'DID-list 2007'!$A$5:$L$193,2,0),Invalid)))</f>
        <v/>
      </c>
      <c r="C27" s="130" t="str">
        <f>IF(Formula!C27="","",Formula!C27)</f>
        <v/>
      </c>
      <c r="D27" s="130" t="str">
        <f>IF(Formula!E27=0,"",Formula!E27)</f>
        <v/>
      </c>
      <c r="E27" s="128" t="str">
        <f>IFERROR(VLOOKUP($A27,'DID-list 2007'!$A$8:$L$193,9,0),"")</f>
        <v/>
      </c>
      <c r="F27" s="128" t="str">
        <f>IFERROR(VLOOKUP($A27,'DID-list 2007'!$A$8:$L$193,6,0),"")</f>
        <v/>
      </c>
      <c r="G27" s="128" t="str">
        <f>IFERROR(VLOOKUP($A27,'DID-list 2007'!$A$8:$L$193,10,0),"")</f>
        <v/>
      </c>
      <c r="H27" s="131" t="str">
        <f>IF(Formula!D27*(Formula!F27/100)=0,"",Formula!D27*(Formula!F27/100))</f>
        <v/>
      </c>
      <c r="I27" s="131" t="str">
        <f t="shared" si="0"/>
        <v/>
      </c>
      <c r="J27" s="132" t="str">
        <f>IFERROR(IF(VLOOKUP($A27,'DID-list 2007'!$A$8:$L$193,11,0)="R",0,$I27)*OR(IF(VLOOKUP($A27,'DID-list 2007'!$A$8:$L$193,11,0)="NA",0,$I27)),$I27)</f>
        <v/>
      </c>
      <c r="K27" s="132" t="str">
        <f>IFERROR(IF(VLOOKUP($A27,'DID-list 2007'!$A$8:$L$193,12,0)="Y",0,$I27)*OR(IF(VLOOKUP($A27,'DID-list 2007'!$A$8:$L$193,12,0)="NA",0,$I27)),$I27)</f>
        <v/>
      </c>
      <c r="L27" s="133" t="str">
        <f t="shared" si="1"/>
        <v/>
      </c>
      <c r="M27" s="129" t="str">
        <f>IF(H27="","",IF(H27*Formula!N27=0,"",H27*Formula!N27))</f>
        <v/>
      </c>
      <c r="N27" s="129" t="str">
        <f>IF(H27="","",IF(H27*Formula!O27=0,"",H27*Formula!O27))</f>
        <v/>
      </c>
      <c r="O27" s="129" t="str">
        <f>IF(H27="","",IF(H27*Formula!P27=0,"",H27*Formula!P27))</f>
        <v/>
      </c>
      <c r="P27" s="129" t="str">
        <f t="shared" si="2"/>
        <v/>
      </c>
      <c r="Q27" s="134"/>
    </row>
    <row r="28" spans="1:17" ht="13">
      <c r="A28" s="129" t="str">
        <f>IF(Formula!I28=0,"",Formula!I28)</f>
        <v/>
      </c>
      <c r="B28" s="130" t="str">
        <f>IF(C28="","",IF(A28="",NonDID,IFERROR(VLOOKUP(A28,'DID-list 2007'!$A$5:$L$193,2,0),Invalid)))</f>
        <v/>
      </c>
      <c r="C28" s="130" t="str">
        <f>IF(Formula!C28="","",Formula!C28)</f>
        <v/>
      </c>
      <c r="D28" s="130" t="str">
        <f>IF(Formula!E28=0,"",Formula!E28)</f>
        <v/>
      </c>
      <c r="E28" s="128" t="str">
        <f>IFERROR(VLOOKUP($A28,'DID-list 2007'!$A$8:$L$193,9,0),"")</f>
        <v/>
      </c>
      <c r="F28" s="128" t="str">
        <f>IFERROR(VLOOKUP($A28,'DID-list 2007'!$A$8:$L$193,6,0),"")</f>
        <v/>
      </c>
      <c r="G28" s="128" t="str">
        <f>IFERROR(VLOOKUP($A28,'DID-list 2007'!$A$8:$L$193,10,0),"")</f>
        <v/>
      </c>
      <c r="H28" s="131" t="str">
        <f>IF(Formula!D28*(Formula!F28/100)=0,"",Formula!D28*(Formula!F28/100))</f>
        <v/>
      </c>
      <c r="I28" s="131" t="str">
        <f t="shared" si="0"/>
        <v/>
      </c>
      <c r="J28" s="132" t="str">
        <f>IFERROR(IF(VLOOKUP($A28,'DID-list 2007'!$A$8:$L$193,11,0)="R",0,$I28)*OR(IF(VLOOKUP($A28,'DID-list 2007'!$A$8:$L$193,11,0)="NA",0,$I28)),$I28)</f>
        <v/>
      </c>
      <c r="K28" s="132" t="str">
        <f>IFERROR(IF(VLOOKUP($A28,'DID-list 2007'!$A$8:$L$193,12,0)="Y",0,$I28)*OR(IF(VLOOKUP($A28,'DID-list 2007'!$A$8:$L$193,12,0)="NA",0,$I28)),$I28)</f>
        <v/>
      </c>
      <c r="L28" s="133" t="str">
        <f t="shared" si="1"/>
        <v/>
      </c>
      <c r="M28" s="129" t="str">
        <f>IF(H28="","",IF(H28*Formula!N28=0,"",H28*Formula!N28))</f>
        <v/>
      </c>
      <c r="N28" s="129" t="str">
        <f>IF(H28="","",IF(H28*Formula!O28=0,"",H28*Formula!O28))</f>
        <v/>
      </c>
      <c r="O28" s="129" t="str">
        <f>IF(H28="","",IF(H28*Formula!P28=0,"",H28*Formula!P28))</f>
        <v/>
      </c>
      <c r="P28" s="129" t="str">
        <f t="shared" si="2"/>
        <v/>
      </c>
      <c r="Q28" s="134"/>
    </row>
    <row r="29" spans="1:17" ht="13">
      <c r="A29" s="129" t="str">
        <f>IF(Formula!I29=0,"",Formula!I29)</f>
        <v/>
      </c>
      <c r="B29" s="130" t="str">
        <f>IF(C29="","",IF(A29="",NonDID,IFERROR(VLOOKUP(A29,'DID-list 2007'!$A$5:$L$193,2,0),Invalid)))</f>
        <v/>
      </c>
      <c r="C29" s="130" t="str">
        <f>IF(Formula!C29="","",Formula!C29)</f>
        <v/>
      </c>
      <c r="D29" s="130" t="str">
        <f>IF(Formula!E29=0,"",Formula!E29)</f>
        <v/>
      </c>
      <c r="E29" s="128" t="str">
        <f>IFERROR(VLOOKUP($A29,'DID-list 2007'!$A$8:$L$193,9,0),"")</f>
        <v/>
      </c>
      <c r="F29" s="128" t="str">
        <f>IFERROR(VLOOKUP($A29,'DID-list 2007'!$A$8:$L$193,6,0),"")</f>
        <v/>
      </c>
      <c r="G29" s="128" t="str">
        <f>IFERROR(VLOOKUP($A29,'DID-list 2007'!$A$8:$L$193,10,0),"")</f>
        <v/>
      </c>
      <c r="H29" s="131" t="str">
        <f>IF(Formula!D29*(Formula!F29/100)=0,"",Formula!D29*(Formula!F29/100))</f>
        <v/>
      </c>
      <c r="I29" s="131" t="str">
        <f t="shared" si="0"/>
        <v/>
      </c>
      <c r="J29" s="132" t="str">
        <f>IFERROR(IF(VLOOKUP($A29,'DID-list 2007'!$A$8:$L$193,11,0)="R",0,$I29)*OR(IF(VLOOKUP($A29,'DID-list 2007'!$A$8:$L$193,11,0)="NA",0,$I29)),$I29)</f>
        <v/>
      </c>
      <c r="K29" s="132" t="str">
        <f>IFERROR(IF(VLOOKUP($A29,'DID-list 2007'!$A$8:$L$193,12,0)="Y",0,$I29)*OR(IF(VLOOKUP($A29,'DID-list 2007'!$A$8:$L$193,12,0)="NA",0,$I29)),$I29)</f>
        <v/>
      </c>
      <c r="L29" s="133" t="str">
        <f t="shared" si="1"/>
        <v/>
      </c>
      <c r="M29" s="129" t="str">
        <f>IF(H29="","",IF(H29*Formula!N29=0,"",H29*Formula!N29))</f>
        <v/>
      </c>
      <c r="N29" s="129" t="str">
        <f>IF(H29="","",IF(H29*Formula!O29=0,"",H29*Formula!O29))</f>
        <v/>
      </c>
      <c r="O29" s="129" t="str">
        <f>IF(H29="","",IF(H29*Formula!P29=0,"",H29*Formula!P29))</f>
        <v/>
      </c>
      <c r="P29" s="129" t="str">
        <f t="shared" si="2"/>
        <v/>
      </c>
      <c r="Q29" s="134"/>
    </row>
    <row r="30" spans="1:17" ht="13">
      <c r="A30" s="129" t="str">
        <f>IF(Formula!I30=0,"",Formula!I30)</f>
        <v/>
      </c>
      <c r="B30" s="130" t="str">
        <f>IF(C30="","",IF(A30="",NonDID,IFERROR(VLOOKUP(A30,'DID-list 2007'!$A$5:$L$193,2,0),Invalid)))</f>
        <v/>
      </c>
      <c r="C30" s="130" t="str">
        <f>IF(Formula!C30="","",Formula!C30)</f>
        <v/>
      </c>
      <c r="D30" s="130" t="str">
        <f>IF(Formula!E30=0,"",Formula!E30)</f>
        <v/>
      </c>
      <c r="E30" s="128" t="str">
        <f>IFERROR(VLOOKUP($A30,'DID-list 2007'!$A$8:$L$193,9,0),"")</f>
        <v/>
      </c>
      <c r="F30" s="128" t="str">
        <f>IFERROR(VLOOKUP($A30,'DID-list 2007'!$A$8:$L$193,6,0),"")</f>
        <v/>
      </c>
      <c r="G30" s="128" t="str">
        <f>IFERROR(VLOOKUP($A30,'DID-list 2007'!$A$8:$L$193,10,0),"")</f>
        <v/>
      </c>
      <c r="H30" s="131" t="str">
        <f>IF(Formula!D30*(Formula!F30/100)=0,"",Formula!D30*(Formula!F30/100))</f>
        <v/>
      </c>
      <c r="I30" s="131" t="str">
        <f t="shared" si="0"/>
        <v/>
      </c>
      <c r="J30" s="132" t="str">
        <f>IFERROR(IF(VLOOKUP($A30,'DID-list 2007'!$A$8:$L$193,11,0)="R",0,$I30)*OR(IF(VLOOKUP($A30,'DID-list 2007'!$A$8:$L$193,11,0)="NA",0,$I30)),$I30)</f>
        <v/>
      </c>
      <c r="K30" s="132" t="str">
        <f>IFERROR(IF(VLOOKUP($A30,'DID-list 2007'!$A$8:$L$193,12,0)="Y",0,$I30)*OR(IF(VLOOKUP($A30,'DID-list 2007'!$A$8:$L$193,12,0)="NA",0,$I30)),$I30)</f>
        <v/>
      </c>
      <c r="L30" s="133" t="str">
        <f t="shared" si="1"/>
        <v/>
      </c>
      <c r="M30" s="129" t="str">
        <f>IF(H30="","",IF(H30*Formula!N30=0,"",H30*Formula!N30))</f>
        <v/>
      </c>
      <c r="N30" s="129" t="str">
        <f>IF(H30="","",IF(H30*Formula!O30=0,"",H30*Formula!O30))</f>
        <v/>
      </c>
      <c r="O30" s="129" t="str">
        <f>IF(H30="","",IF(H30*Formula!P30=0,"",H30*Formula!P30))</f>
        <v/>
      </c>
      <c r="P30" s="129" t="str">
        <f t="shared" si="2"/>
        <v/>
      </c>
      <c r="Q30" s="134"/>
    </row>
    <row r="31" spans="1:17" ht="13">
      <c r="A31" s="129" t="str">
        <f>IF(Formula!I31=0,"",Formula!I31)</f>
        <v/>
      </c>
      <c r="B31" s="130" t="str">
        <f>IF(C31="","",IF(A31="",NonDID,IFERROR(VLOOKUP(A31,'DID-list 2007'!$A$5:$L$193,2,0),Invalid)))</f>
        <v/>
      </c>
      <c r="C31" s="130" t="str">
        <f>IF(Formula!C31="","",Formula!C31)</f>
        <v/>
      </c>
      <c r="D31" s="130" t="str">
        <f>IF(Formula!E31=0,"",Formula!E31)</f>
        <v/>
      </c>
      <c r="E31" s="128" t="str">
        <f>IFERROR(VLOOKUP($A31,'DID-list 2007'!$A$8:$L$193,9,0),"")</f>
        <v/>
      </c>
      <c r="F31" s="128" t="str">
        <f>IFERROR(VLOOKUP($A31,'DID-list 2007'!$A$8:$L$193,6,0),"")</f>
        <v/>
      </c>
      <c r="G31" s="128" t="str">
        <f>IFERROR(VLOOKUP($A31,'DID-list 2007'!$A$8:$L$193,10,0),"")</f>
        <v/>
      </c>
      <c r="H31" s="131" t="str">
        <f>IF(Formula!D31*(Formula!F31/100)=0,"",Formula!D31*(Formula!F31/100))</f>
        <v/>
      </c>
      <c r="I31" s="131" t="str">
        <f t="shared" si="0"/>
        <v/>
      </c>
      <c r="J31" s="132" t="str">
        <f>IFERROR(IF(VLOOKUP($A31,'DID-list 2007'!$A$8:$L$193,11,0)="R",0,$I31)*OR(IF(VLOOKUP($A31,'DID-list 2007'!$A$8:$L$193,11,0)="NA",0,$I31)),$I31)</f>
        <v/>
      </c>
      <c r="K31" s="132" t="str">
        <f>IFERROR(IF(VLOOKUP($A31,'DID-list 2007'!$A$8:$L$193,12,0)="Y",0,$I31)*OR(IF(VLOOKUP($A31,'DID-list 2007'!$A$8:$L$193,12,0)="NA",0,$I31)),$I31)</f>
        <v/>
      </c>
      <c r="L31" s="133" t="str">
        <f t="shared" si="1"/>
        <v/>
      </c>
      <c r="M31" s="129" t="str">
        <f>IF(H31="","",IF(H31*Formula!N31=0,"",H31*Formula!N31))</f>
        <v/>
      </c>
      <c r="N31" s="129" t="str">
        <f>IF(H31="","",IF(H31*Formula!O31=0,"",H31*Formula!O31))</f>
        <v/>
      </c>
      <c r="O31" s="129" t="str">
        <f>IF(H31="","",IF(H31*Formula!P31=0,"",H31*Formula!P31))</f>
        <v/>
      </c>
      <c r="P31" s="129" t="str">
        <f t="shared" si="2"/>
        <v/>
      </c>
      <c r="Q31" s="134"/>
    </row>
    <row r="32" spans="1:17" ht="13">
      <c r="A32" s="129" t="str">
        <f>IF(Formula!I32=0,"",Formula!I32)</f>
        <v/>
      </c>
      <c r="B32" s="130" t="str">
        <f>IF(C32="","",IF(A32="",NonDID,IFERROR(VLOOKUP(A32,'DID-list 2007'!$A$5:$L$193,2,0),Invalid)))</f>
        <v/>
      </c>
      <c r="C32" s="130" t="str">
        <f>IF(Formula!C32="","",Formula!C32)</f>
        <v/>
      </c>
      <c r="D32" s="130" t="str">
        <f>IF(Formula!E32=0,"",Formula!E32)</f>
        <v/>
      </c>
      <c r="E32" s="128" t="str">
        <f>IFERROR(VLOOKUP($A32,'DID-list 2007'!$A$8:$L$193,9,0),"")</f>
        <v/>
      </c>
      <c r="F32" s="128" t="str">
        <f>IFERROR(VLOOKUP($A32,'DID-list 2007'!$A$8:$L$193,6,0),"")</f>
        <v/>
      </c>
      <c r="G32" s="128" t="str">
        <f>IFERROR(VLOOKUP($A32,'DID-list 2007'!$A$8:$L$193,10,0),"")</f>
        <v/>
      </c>
      <c r="H32" s="131" t="str">
        <f>IF(Formula!D32*(Formula!F32/100)=0,"",Formula!D32*(Formula!F32/100))</f>
        <v/>
      </c>
      <c r="I32" s="131" t="str">
        <f t="shared" si="0"/>
        <v/>
      </c>
      <c r="J32" s="132" t="str">
        <f>IFERROR(IF(VLOOKUP($A32,'DID-list 2007'!$A$8:$L$193,11,0)="R",0,$I32)*OR(IF(VLOOKUP($A32,'DID-list 2007'!$A$8:$L$193,11,0)="NA",0,$I32)),$I32)</f>
        <v/>
      </c>
      <c r="K32" s="132" t="str">
        <f>IFERROR(IF(VLOOKUP($A32,'DID-list 2007'!$A$8:$L$193,12,0)="Y",0,$I32)*OR(IF(VLOOKUP($A32,'DID-list 2007'!$A$8:$L$193,12,0)="NA",0,$I32)),$I32)</f>
        <v/>
      </c>
      <c r="L32" s="133" t="str">
        <f t="shared" si="1"/>
        <v/>
      </c>
      <c r="M32" s="129" t="str">
        <f>IF(H32="","",IF(H32*Formula!N32=0,"",H32*Formula!N32))</f>
        <v/>
      </c>
      <c r="N32" s="129" t="str">
        <f>IF(H32="","",IF(H32*Formula!O32=0,"",H32*Formula!O32))</f>
        <v/>
      </c>
      <c r="O32" s="129" t="str">
        <f>IF(H32="","",IF(H32*Formula!P32=0,"",H32*Formula!P32))</f>
        <v/>
      </c>
      <c r="P32" s="129" t="str">
        <f t="shared" si="2"/>
        <v/>
      </c>
      <c r="Q32" s="134"/>
    </row>
    <row r="33" spans="1:17" ht="13">
      <c r="A33" s="129" t="str">
        <f>IF(Formula!I33=0,"",Formula!I33)</f>
        <v/>
      </c>
      <c r="B33" s="130" t="str">
        <f>IF(C33="","",IF(A33="",NonDID,IFERROR(VLOOKUP(A33,'DID-list 2007'!$A$5:$L$193,2,0),Invalid)))</f>
        <v/>
      </c>
      <c r="C33" s="130" t="str">
        <f>IF(Formula!C33="","",Formula!C33)</f>
        <v/>
      </c>
      <c r="D33" s="130" t="str">
        <f>IF(Formula!E33=0,"",Formula!E33)</f>
        <v/>
      </c>
      <c r="E33" s="128" t="str">
        <f>IFERROR(VLOOKUP($A33,'DID-list 2007'!$A$8:$L$193,9,0),"")</f>
        <v/>
      </c>
      <c r="F33" s="128" t="str">
        <f>IFERROR(VLOOKUP($A33,'DID-list 2007'!$A$8:$L$193,6,0),"")</f>
        <v/>
      </c>
      <c r="G33" s="128" t="str">
        <f>IFERROR(VLOOKUP($A33,'DID-list 2007'!$A$8:$L$193,10,0),"")</f>
        <v/>
      </c>
      <c r="H33" s="131" t="str">
        <f>IF(Formula!D33*(Formula!F33/100)=0,"",Formula!D33*(Formula!F33/100))</f>
        <v/>
      </c>
      <c r="I33" s="131" t="str">
        <f t="shared" si="0"/>
        <v/>
      </c>
      <c r="J33" s="132" t="str">
        <f>IFERROR(IF(VLOOKUP($A33,'DID-list 2007'!$A$8:$L$193,11,0)="R",0,$I33)*OR(IF(VLOOKUP($A33,'DID-list 2007'!$A$8:$L$193,11,0)="NA",0,$I33)),$I33)</f>
        <v/>
      </c>
      <c r="K33" s="132" t="str">
        <f>IFERROR(IF(VLOOKUP($A33,'DID-list 2007'!$A$8:$L$193,12,0)="Y",0,$I33)*OR(IF(VLOOKUP($A33,'DID-list 2007'!$A$8:$L$193,12,0)="NA",0,$I33)),$I33)</f>
        <v/>
      </c>
      <c r="L33" s="133" t="str">
        <f t="shared" si="1"/>
        <v/>
      </c>
      <c r="M33" s="129" t="str">
        <f>IF(H33="","",IF(H33*Formula!N33=0,"",H33*Formula!N33))</f>
        <v/>
      </c>
      <c r="N33" s="129" t="str">
        <f>IF(H33="","",IF(H33*Formula!O33=0,"",H33*Formula!O33))</f>
        <v/>
      </c>
      <c r="O33" s="129" t="str">
        <f>IF(H33="","",IF(H33*Formula!P33=0,"",H33*Formula!P33))</f>
        <v/>
      </c>
      <c r="P33" s="129" t="str">
        <f t="shared" si="2"/>
        <v/>
      </c>
      <c r="Q33" s="134"/>
    </row>
    <row r="34" spans="1:17" ht="13">
      <c r="A34" s="129" t="str">
        <f>IF(Formula!I34=0,"",Formula!I34)</f>
        <v/>
      </c>
      <c r="B34" s="130" t="str">
        <f>IF(C34="","",IF(A34="",NonDID,IFERROR(VLOOKUP(A34,'DID-list 2007'!$A$5:$L$193,2,0),Invalid)))</f>
        <v/>
      </c>
      <c r="C34" s="130" t="str">
        <f>IF(Formula!C34="","",Formula!C34)</f>
        <v/>
      </c>
      <c r="D34" s="130" t="str">
        <f>IF(Formula!E34=0,"",Formula!E34)</f>
        <v/>
      </c>
      <c r="E34" s="128" t="str">
        <f>IFERROR(VLOOKUP($A34,'DID-list 2007'!$A$8:$L$193,9,0),"")</f>
        <v/>
      </c>
      <c r="F34" s="128" t="str">
        <f>IFERROR(VLOOKUP($A34,'DID-list 2007'!$A$8:$L$193,6,0),"")</f>
        <v/>
      </c>
      <c r="G34" s="128" t="str">
        <f>IFERROR(VLOOKUP($A34,'DID-list 2007'!$A$8:$L$193,10,0),"")</f>
        <v/>
      </c>
      <c r="H34" s="131" t="str">
        <f>IF(Formula!D34*(Formula!F34/100)=0,"",Formula!D34*(Formula!F34/100))</f>
        <v/>
      </c>
      <c r="I34" s="131" t="str">
        <f t="shared" si="0"/>
        <v/>
      </c>
      <c r="J34" s="132" t="str">
        <f>IFERROR(IF(VLOOKUP($A34,'DID-list 2007'!$A$8:$L$193,11,0)="R",0,$I34)*OR(IF(VLOOKUP($A34,'DID-list 2007'!$A$8:$L$193,11,0)="NA",0,$I34)),$I34)</f>
        <v/>
      </c>
      <c r="K34" s="132" t="str">
        <f>IFERROR(IF(VLOOKUP($A34,'DID-list 2007'!$A$8:$L$193,12,0)="Y",0,$I34)*OR(IF(VLOOKUP($A34,'DID-list 2007'!$A$8:$L$193,12,0)="NA",0,$I34)),$I34)</f>
        <v/>
      </c>
      <c r="L34" s="133" t="str">
        <f t="shared" si="1"/>
        <v/>
      </c>
      <c r="M34" s="129" t="str">
        <f>IF(H34="","",IF(H34*Formula!N34=0,"",H34*Formula!N34))</f>
        <v/>
      </c>
      <c r="N34" s="129" t="str">
        <f>IF(H34="","",IF(H34*Formula!O34=0,"",H34*Formula!O34))</f>
        <v/>
      </c>
      <c r="O34" s="129" t="str">
        <f>IF(H34="","",IF(H34*Formula!P34=0,"",H34*Formula!P34))</f>
        <v/>
      </c>
      <c r="P34" s="129" t="str">
        <f t="shared" si="2"/>
        <v/>
      </c>
      <c r="Q34" s="134"/>
    </row>
    <row r="35" spans="1:17" ht="13">
      <c r="A35" s="129" t="str">
        <f>IF(Formula!I35=0,"",Formula!I35)</f>
        <v/>
      </c>
      <c r="B35" s="130" t="str">
        <f>IF(C35="","",IF(A35="",NonDID,IFERROR(VLOOKUP(A35,'DID-list 2007'!$A$5:$L$193,2,0),Invalid)))</f>
        <v/>
      </c>
      <c r="C35" s="130" t="str">
        <f>IF(Formula!C35="","",Formula!C35)</f>
        <v/>
      </c>
      <c r="D35" s="130" t="str">
        <f>IF(Formula!E35=0,"",Formula!E35)</f>
        <v/>
      </c>
      <c r="E35" s="128" t="str">
        <f>IFERROR(VLOOKUP($A35,'DID-list 2007'!$A$8:$L$193,9,0),"")</f>
        <v/>
      </c>
      <c r="F35" s="128" t="str">
        <f>IFERROR(VLOOKUP($A35,'DID-list 2007'!$A$8:$L$193,6,0),"")</f>
        <v/>
      </c>
      <c r="G35" s="128" t="str">
        <f>IFERROR(VLOOKUP($A35,'DID-list 2007'!$A$8:$L$193,10,0),"")</f>
        <v/>
      </c>
      <c r="H35" s="131" t="str">
        <f>IF(Formula!D35*(Formula!F35/100)=0,"",Formula!D35*(Formula!F35/100))</f>
        <v/>
      </c>
      <c r="I35" s="131" t="str">
        <f t="shared" si="0"/>
        <v/>
      </c>
      <c r="J35" s="132" t="str">
        <f>IFERROR(IF(VLOOKUP($A35,'DID-list 2007'!$A$8:$L$193,11,0)="R",0,$I35)*OR(IF(VLOOKUP($A35,'DID-list 2007'!$A$8:$L$193,11,0)="NA",0,$I35)),$I35)</f>
        <v/>
      </c>
      <c r="K35" s="132" t="str">
        <f>IFERROR(IF(VLOOKUP($A35,'DID-list 2007'!$A$8:$L$193,12,0)="Y",0,$I35)*OR(IF(VLOOKUP($A35,'DID-list 2007'!$A$8:$L$193,12,0)="NA",0,$I35)),$I35)</f>
        <v/>
      </c>
      <c r="L35" s="133" t="str">
        <f t="shared" si="1"/>
        <v/>
      </c>
      <c r="M35" s="129" t="str">
        <f>IF(H35="","",IF(H35*Formula!N35=0,"",H35*Formula!N35))</f>
        <v/>
      </c>
      <c r="N35" s="129" t="str">
        <f>IF(H35="","",IF(H35*Formula!O35=0,"",H35*Formula!O35))</f>
        <v/>
      </c>
      <c r="O35" s="129" t="str">
        <f>IF(H35="","",IF(H35*Formula!P35=0,"",H35*Formula!P35))</f>
        <v/>
      </c>
      <c r="P35" s="129" t="str">
        <f t="shared" si="2"/>
        <v/>
      </c>
      <c r="Q35" s="134"/>
    </row>
    <row r="36" spans="1:17" ht="13">
      <c r="A36" s="129" t="str">
        <f>IF(Formula!I36=0,"",Formula!I36)</f>
        <v/>
      </c>
      <c r="B36" s="130" t="str">
        <f>IF(C36="","",IF(A36="",NonDID,IFERROR(VLOOKUP(A36,'DID-list 2007'!$A$5:$L$193,2,0),Invalid)))</f>
        <v/>
      </c>
      <c r="C36" s="130" t="str">
        <f>IF(Formula!C36="","",Formula!C36)</f>
        <v/>
      </c>
      <c r="D36" s="130" t="str">
        <f>IF(Formula!E36=0,"",Formula!E36)</f>
        <v/>
      </c>
      <c r="E36" s="128" t="str">
        <f>IFERROR(VLOOKUP($A36,'DID-list 2007'!$A$8:$L$193,9,0),"")</f>
        <v/>
      </c>
      <c r="F36" s="128" t="str">
        <f>IFERROR(VLOOKUP($A36,'DID-list 2007'!$A$8:$L$193,6,0),"")</f>
        <v/>
      </c>
      <c r="G36" s="128" t="str">
        <f>IFERROR(VLOOKUP($A36,'DID-list 2007'!$A$8:$L$193,10,0),"")</f>
        <v/>
      </c>
      <c r="H36" s="131" t="str">
        <f>IF(Formula!D36*(Formula!F36/100)=0,"",Formula!D36*(Formula!F36/100))</f>
        <v/>
      </c>
      <c r="I36" s="131" t="str">
        <f t="shared" si="0"/>
        <v/>
      </c>
      <c r="J36" s="132" t="str">
        <f>IFERROR(IF(VLOOKUP($A36,'DID-list 2007'!$A$8:$L$193,11,0)="R",0,$I36)*OR(IF(VLOOKUP($A36,'DID-list 2007'!$A$8:$L$193,11,0)="NA",0,$I36)),$I36)</f>
        <v/>
      </c>
      <c r="K36" s="132" t="str">
        <f>IFERROR(IF(VLOOKUP($A36,'DID-list 2007'!$A$8:$L$193,12,0)="Y",0,$I36)*OR(IF(VLOOKUP($A36,'DID-list 2007'!$A$8:$L$193,12,0)="NA",0,$I36)),$I36)</f>
        <v/>
      </c>
      <c r="L36" s="133" t="str">
        <f t="shared" si="1"/>
        <v/>
      </c>
      <c r="M36" s="129" t="str">
        <f>IF(H36="","",IF(H36*Formula!N36=0,"",H36*Formula!N36))</f>
        <v/>
      </c>
      <c r="N36" s="129" t="str">
        <f>IF(H36="","",IF(H36*Formula!O36=0,"",H36*Formula!O36))</f>
        <v/>
      </c>
      <c r="O36" s="129" t="str">
        <f>IF(H36="","",IF(H36*Formula!P36=0,"",H36*Formula!P36))</f>
        <v/>
      </c>
      <c r="P36" s="129" t="str">
        <f t="shared" si="2"/>
        <v/>
      </c>
      <c r="Q36" s="134"/>
    </row>
    <row r="37" spans="1:17" ht="13">
      <c r="A37" s="123"/>
      <c r="B37" s="142" t="s">
        <v>2</v>
      </c>
      <c r="C37" s="142"/>
      <c r="D37" s="143"/>
      <c r="E37" s="142"/>
      <c r="F37" s="142"/>
      <c r="G37" s="142"/>
      <c r="H37" s="144">
        <f>SUM(H6:H36)</f>
        <v>0</v>
      </c>
      <c r="I37" s="185">
        <f>SUM(I6:I35)</f>
        <v>0</v>
      </c>
      <c r="J37" s="144">
        <f t="shared" ref="J37:P37" si="3">SUM(J6:J35)</f>
        <v>0</v>
      </c>
      <c r="K37" s="144">
        <f t="shared" si="3"/>
        <v>0</v>
      </c>
      <c r="L37" s="144">
        <f t="shared" si="3"/>
        <v>0</v>
      </c>
      <c r="M37" s="144">
        <f t="shared" si="3"/>
        <v>0</v>
      </c>
      <c r="N37" s="144">
        <f t="shared" si="3"/>
        <v>0</v>
      </c>
      <c r="O37" s="144">
        <f t="shared" si="3"/>
        <v>0</v>
      </c>
      <c r="P37" s="144">
        <f t="shared" si="3"/>
        <v>0</v>
      </c>
      <c r="Q37" s="134"/>
    </row>
    <row r="38" spans="1:17" ht="13">
      <c r="A38" s="123"/>
      <c r="B38" s="146"/>
      <c r="C38" s="146"/>
      <c r="D38" s="123"/>
      <c r="E38" s="146"/>
      <c r="F38" s="146"/>
      <c r="G38" s="146"/>
      <c r="H38" s="147"/>
      <c r="I38" s="147"/>
      <c r="J38" s="147"/>
      <c r="K38" s="147"/>
      <c r="L38" s="148"/>
      <c r="M38" s="149"/>
      <c r="N38" s="150"/>
      <c r="O38" s="123"/>
      <c r="P38" s="134"/>
      <c r="Q38" s="134"/>
    </row>
    <row r="39" spans="1:17" ht="13">
      <c r="A39" s="123"/>
      <c r="B39" s="146"/>
      <c r="C39" s="146"/>
      <c r="D39" s="123"/>
      <c r="E39" s="146"/>
      <c r="F39" s="146"/>
      <c r="G39" s="146"/>
      <c r="H39" s="147"/>
      <c r="I39" s="147"/>
      <c r="J39" s="147"/>
      <c r="K39" s="147"/>
      <c r="L39" s="148"/>
      <c r="M39" s="149"/>
      <c r="N39" s="150"/>
      <c r="O39" s="123"/>
      <c r="P39" s="134"/>
      <c r="Q39" s="134"/>
    </row>
    <row r="40" spans="1:17" ht="13">
      <c r="A40" s="127"/>
      <c r="B40" s="123"/>
      <c r="C40" s="123"/>
      <c r="D40" s="123"/>
      <c r="E40" s="123"/>
      <c r="F40" s="123"/>
      <c r="G40" s="123"/>
      <c r="H40" s="123"/>
      <c r="I40" s="179" t="s">
        <v>247</v>
      </c>
      <c r="J40" s="180"/>
      <c r="K40" s="180"/>
      <c r="L40" s="471" t="str">
        <f>L50</f>
        <v>R17</v>
      </c>
      <c r="M40" s="471"/>
      <c r="N40" s="181" t="s">
        <v>409</v>
      </c>
      <c r="O40" s="181" t="str">
        <f>O50</f>
        <v>R18</v>
      </c>
      <c r="P40" s="181" t="str">
        <f>P50</f>
        <v>R18</v>
      </c>
      <c r="Q40" s="123"/>
    </row>
    <row r="41" spans="1:17" ht="33" customHeight="1">
      <c r="A41" s="127"/>
      <c r="B41" s="455" t="s">
        <v>562</v>
      </c>
      <c r="C41" s="151"/>
      <c r="D41" s="151"/>
      <c r="E41" s="151"/>
      <c r="F41" s="151"/>
      <c r="G41" s="151"/>
      <c r="H41" s="152"/>
      <c r="I41" s="175" t="s">
        <v>237</v>
      </c>
      <c r="J41" s="175"/>
      <c r="K41" s="176"/>
      <c r="L41" s="472" t="str">
        <f>L51</f>
        <v>∑ (H410*100 + H411*10 + H412) (%)</v>
      </c>
      <c r="M41" s="472"/>
      <c r="N41" s="183" t="str">
        <f>N51</f>
        <v>CDV-limit (chron)</v>
      </c>
      <c r="O41" s="184" t="str">
        <f>O51</f>
        <v>aNBO</v>
      </c>
      <c r="P41" s="184" t="str">
        <f>P51</f>
        <v>anNBO</v>
      </c>
      <c r="Q41" s="123"/>
    </row>
    <row r="42" spans="1:17" ht="13">
      <c r="A42" s="127"/>
      <c r="B42" s="153" t="s">
        <v>269</v>
      </c>
      <c r="C42" s="136"/>
      <c r="D42" s="123"/>
      <c r="E42" s="146"/>
      <c r="F42" s="146"/>
      <c r="G42" s="146"/>
      <c r="H42" s="154"/>
      <c r="I42" s="477" t="s">
        <v>391</v>
      </c>
      <c r="J42" s="478"/>
      <c r="K42" s="479"/>
      <c r="L42" s="473" t="str">
        <f>IF(P37&lt;=L52+0.045,"OK","NO")</f>
        <v>OK</v>
      </c>
      <c r="M42" s="473"/>
      <c r="N42" s="141" t="str">
        <f>IFERROR(IF($L$37&lt;=N52+0.45,"OK","NO"),"")</f>
        <v>OK</v>
      </c>
      <c r="O42" s="141" t="str">
        <f>IFERROR(IF($J$37&lt;=O52+0.045,"OK","NO"),"")</f>
        <v>OK</v>
      </c>
      <c r="P42" s="141" t="str">
        <f>IFERROR(IF($K$37&lt;=P52+0.045,"OK","NO"),"")</f>
        <v>OK</v>
      </c>
      <c r="Q42" s="123"/>
    </row>
    <row r="43" spans="1:17" ht="12.75" customHeight="1">
      <c r="A43" s="127"/>
      <c r="B43" s="153" t="s">
        <v>240</v>
      </c>
      <c r="C43" s="136"/>
      <c r="D43" s="123"/>
      <c r="E43" s="146"/>
      <c r="F43" s="146"/>
      <c r="G43" s="146"/>
      <c r="H43" s="154"/>
      <c r="I43" s="173"/>
      <c r="J43" s="167"/>
      <c r="K43" s="148"/>
      <c r="L43" s="168"/>
      <c r="M43" s="140"/>
      <c r="N43" s="140"/>
      <c r="O43" s="169"/>
      <c r="P43" s="123"/>
      <c r="Q43" s="123"/>
    </row>
    <row r="44" spans="1:17">
      <c r="A44" s="127"/>
      <c r="B44" s="461" t="s">
        <v>248</v>
      </c>
      <c r="C44" s="462"/>
      <c r="D44" s="462"/>
      <c r="E44" s="462"/>
      <c r="F44" s="462"/>
      <c r="G44" s="462"/>
      <c r="H44" s="463"/>
      <c r="I44" s="470"/>
      <c r="J44" s="470"/>
      <c r="K44" s="140"/>
      <c r="L44" s="140"/>
      <c r="M44" s="140"/>
      <c r="N44" s="140"/>
      <c r="O44" s="140"/>
      <c r="P44" s="140"/>
      <c r="Q44" s="123"/>
    </row>
    <row r="45" spans="1:17" ht="12.75" customHeight="1">
      <c r="A45" s="127"/>
      <c r="B45" s="461"/>
      <c r="C45" s="462"/>
      <c r="D45" s="462"/>
      <c r="E45" s="462"/>
      <c r="F45" s="462"/>
      <c r="G45" s="462"/>
      <c r="H45" s="463"/>
      <c r="I45" s="470"/>
      <c r="J45" s="470"/>
      <c r="K45" s="140"/>
      <c r="L45" s="140"/>
      <c r="M45" s="140"/>
      <c r="N45" s="140"/>
      <c r="O45" s="140"/>
      <c r="P45" s="140"/>
      <c r="Q45" s="123"/>
    </row>
    <row r="46" spans="1:17">
      <c r="A46" s="127"/>
      <c r="B46" s="461" t="s">
        <v>249</v>
      </c>
      <c r="C46" s="462"/>
      <c r="D46" s="462"/>
      <c r="E46" s="462"/>
      <c r="F46" s="462"/>
      <c r="G46" s="462"/>
      <c r="H46" s="463"/>
      <c r="I46" s="470"/>
      <c r="J46" s="470"/>
      <c r="K46" s="140"/>
      <c r="L46" s="140"/>
      <c r="M46" s="140"/>
      <c r="N46" s="140"/>
      <c r="O46" s="140"/>
      <c r="P46" s="140"/>
      <c r="Q46" s="123"/>
    </row>
    <row r="47" spans="1:17" ht="12.75" customHeight="1">
      <c r="A47" s="127"/>
      <c r="B47" s="461"/>
      <c r="C47" s="462"/>
      <c r="D47" s="462"/>
      <c r="E47" s="462"/>
      <c r="F47" s="462"/>
      <c r="G47" s="462"/>
      <c r="H47" s="463"/>
      <c r="I47" s="470"/>
      <c r="J47" s="470"/>
      <c r="K47" s="140"/>
      <c r="L47" s="140"/>
      <c r="M47" s="140"/>
      <c r="N47" s="140"/>
      <c r="O47" s="140"/>
      <c r="P47" s="140"/>
      <c r="Q47" s="123"/>
    </row>
    <row r="48" spans="1:17" ht="12.75" customHeight="1">
      <c r="A48" s="127"/>
      <c r="B48" s="153" t="s">
        <v>244</v>
      </c>
      <c r="C48" s="136"/>
      <c r="D48" s="123"/>
      <c r="E48" s="123"/>
      <c r="F48" s="123"/>
      <c r="G48" s="123"/>
      <c r="H48" s="155"/>
      <c r="I48" s="470"/>
      <c r="J48" s="470"/>
      <c r="K48" s="140"/>
      <c r="L48" s="140"/>
      <c r="M48" s="140"/>
      <c r="N48" s="140"/>
      <c r="O48" s="140"/>
      <c r="P48" s="140"/>
      <c r="Q48" s="123"/>
    </row>
    <row r="49" spans="1:17" ht="12.75" customHeight="1">
      <c r="A49" s="127"/>
      <c r="B49" s="156" t="s">
        <v>245</v>
      </c>
      <c r="C49" s="452"/>
      <c r="D49" s="143"/>
      <c r="E49" s="143"/>
      <c r="F49" s="143"/>
      <c r="G49" s="143"/>
      <c r="H49" s="157"/>
      <c r="I49" s="123"/>
      <c r="J49" s="123"/>
      <c r="K49" s="148"/>
      <c r="L49" s="123"/>
      <c r="M49" s="123"/>
      <c r="N49" s="123"/>
      <c r="O49" s="123"/>
      <c r="P49" s="123"/>
      <c r="Q49" s="123"/>
    </row>
    <row r="50" spans="1:17" ht="13">
      <c r="A50" s="127"/>
      <c r="B50" s="123"/>
      <c r="C50" s="123"/>
      <c r="D50" s="123"/>
      <c r="E50" s="146"/>
      <c r="F50" s="146"/>
      <c r="G50" s="146"/>
      <c r="H50" s="147"/>
      <c r="I50" s="179" t="s">
        <v>243</v>
      </c>
      <c r="J50" s="180"/>
      <c r="K50" s="180"/>
      <c r="L50" s="471" t="s">
        <v>408</v>
      </c>
      <c r="M50" s="471"/>
      <c r="N50" s="181" t="s">
        <v>409</v>
      </c>
      <c r="O50" s="181" t="s">
        <v>410</v>
      </c>
      <c r="P50" s="181" t="s">
        <v>410</v>
      </c>
      <c r="Q50" s="123"/>
    </row>
    <row r="51" spans="1:17" ht="27.75" customHeight="1">
      <c r="A51" s="123"/>
      <c r="B51" s="158" t="s">
        <v>270</v>
      </c>
      <c r="C51" s="453"/>
      <c r="D51" s="151"/>
      <c r="E51" s="151"/>
      <c r="F51" s="151"/>
      <c r="G51" s="151"/>
      <c r="H51" s="152"/>
      <c r="I51" s="174" t="s">
        <v>237</v>
      </c>
      <c r="J51" s="175"/>
      <c r="K51" s="176"/>
      <c r="L51" s="472" t="s">
        <v>396</v>
      </c>
      <c r="M51" s="472"/>
      <c r="N51" s="177" t="s">
        <v>241</v>
      </c>
      <c r="O51" s="178" t="s">
        <v>0</v>
      </c>
      <c r="P51" s="178" t="s">
        <v>1</v>
      </c>
      <c r="Q51" s="123"/>
    </row>
    <row r="52" spans="1:17" ht="27.75" customHeight="1">
      <c r="A52" s="123"/>
      <c r="B52" s="159" t="s">
        <v>250</v>
      </c>
      <c r="C52" s="123"/>
      <c r="D52" s="123"/>
      <c r="E52" s="123"/>
      <c r="F52" s="123"/>
      <c r="G52" s="123"/>
      <c r="H52" s="155"/>
      <c r="I52" s="469" t="s">
        <v>391</v>
      </c>
      <c r="J52" s="469"/>
      <c r="K52" s="469"/>
      <c r="L52" s="460">
        <v>2.5</v>
      </c>
      <c r="M52" s="460"/>
      <c r="N52" s="194">
        <v>1000</v>
      </c>
      <c r="O52" s="182">
        <v>2.5</v>
      </c>
      <c r="P52" s="190">
        <v>2.5</v>
      </c>
      <c r="Q52" s="123"/>
    </row>
    <row r="53" spans="1:17" ht="12.75" customHeight="1">
      <c r="A53" s="123"/>
      <c r="B53" s="464" t="s">
        <v>381</v>
      </c>
      <c r="C53" s="465"/>
      <c r="D53" s="466"/>
      <c r="E53" s="466"/>
      <c r="F53" s="466"/>
      <c r="G53" s="466"/>
      <c r="H53" s="467"/>
      <c r="I53" s="173"/>
      <c r="J53" s="167"/>
      <c r="K53" s="148"/>
      <c r="L53" s="168"/>
      <c r="M53" s="140"/>
      <c r="N53" s="140"/>
      <c r="O53" s="169"/>
      <c r="P53" s="123"/>
      <c r="Q53" s="123"/>
    </row>
    <row r="54" spans="1:17" ht="13">
      <c r="A54" s="123"/>
      <c r="B54" s="468"/>
      <c r="C54" s="466"/>
      <c r="D54" s="466"/>
      <c r="E54" s="466"/>
      <c r="F54" s="466"/>
      <c r="G54" s="466"/>
      <c r="H54" s="466"/>
      <c r="I54" s="166"/>
      <c r="J54" s="167"/>
      <c r="K54" s="148"/>
      <c r="L54" s="168"/>
      <c r="M54" s="140"/>
      <c r="N54" s="140"/>
      <c r="O54" s="169"/>
      <c r="P54" s="123"/>
      <c r="Q54" s="123"/>
    </row>
    <row r="55" spans="1:17" ht="13">
      <c r="A55" s="123"/>
      <c r="B55" s="468"/>
      <c r="C55" s="466"/>
      <c r="D55" s="466"/>
      <c r="E55" s="466"/>
      <c r="F55" s="466"/>
      <c r="G55" s="466"/>
      <c r="H55" s="466"/>
      <c r="I55" s="166"/>
      <c r="J55" s="167"/>
      <c r="K55" s="148"/>
      <c r="L55" s="168"/>
      <c r="M55" s="140"/>
      <c r="N55" s="140"/>
      <c r="O55" s="169"/>
      <c r="P55" s="123"/>
      <c r="Q55" s="123"/>
    </row>
    <row r="56" spans="1:17" ht="12.75" customHeight="1">
      <c r="A56" s="123"/>
      <c r="B56" s="453"/>
      <c r="C56" s="453"/>
      <c r="D56" s="151"/>
      <c r="E56" s="151"/>
      <c r="F56" s="151"/>
      <c r="G56" s="151"/>
      <c r="H56" s="151"/>
      <c r="I56" s="140"/>
      <c r="J56" s="140"/>
      <c r="K56" s="169"/>
      <c r="L56" s="123"/>
      <c r="M56" s="123"/>
      <c r="N56" s="140"/>
      <c r="O56" s="140"/>
      <c r="P56" s="171"/>
      <c r="Q56" s="123"/>
    </row>
    <row r="57" spans="1:17">
      <c r="A57" s="123"/>
      <c r="B57" s="123"/>
      <c r="C57" s="123"/>
      <c r="D57" s="123"/>
      <c r="E57" s="123"/>
      <c r="F57" s="123"/>
      <c r="G57" s="123"/>
      <c r="H57" s="123"/>
      <c r="I57" s="140"/>
      <c r="J57" s="140"/>
      <c r="K57" s="140"/>
      <c r="L57" s="171"/>
      <c r="M57" s="123"/>
      <c r="N57" s="140"/>
      <c r="O57" s="170"/>
      <c r="P57" s="172"/>
      <c r="Q57" s="123"/>
    </row>
    <row r="58" spans="1:17">
      <c r="A58" s="123"/>
      <c r="B58" s="123"/>
      <c r="C58" s="123"/>
      <c r="D58" s="123"/>
      <c r="E58" s="123"/>
      <c r="F58" s="123"/>
      <c r="G58" s="123"/>
      <c r="H58" s="123"/>
      <c r="I58" s="140"/>
      <c r="J58" s="140"/>
      <c r="K58" s="170"/>
      <c r="L58" s="172"/>
      <c r="M58" s="123"/>
      <c r="N58" s="140"/>
      <c r="O58" s="170"/>
      <c r="P58" s="170"/>
      <c r="Q58" s="123"/>
    </row>
    <row r="59" spans="1:17">
      <c r="A59" s="123"/>
      <c r="B59" s="123"/>
      <c r="C59" s="123"/>
      <c r="D59" s="123"/>
      <c r="E59" s="123"/>
      <c r="F59" s="123"/>
      <c r="G59" s="123"/>
      <c r="H59" s="123"/>
      <c r="I59" s="140"/>
      <c r="J59" s="140"/>
      <c r="K59" s="170"/>
      <c r="L59" s="170"/>
      <c r="M59" s="123"/>
      <c r="N59" s="123"/>
      <c r="O59" s="123"/>
      <c r="P59" s="123"/>
      <c r="Q59" s="123"/>
    </row>
  </sheetData>
  <customSheetViews>
    <customSheetView guid="{94BE19D9-FC8D-41A1-8D7D-427542EADFBC}" scale="90">
      <selection activeCell="A5" sqref="A5:N38"/>
      <pageMargins left="0.75" right="0.75" top="1" bottom="1" header="0" footer="0"/>
      <pageSetup paperSize="9" orientation="landscape" r:id="rId1"/>
      <headerFooter alignWithMargins="0">
        <oddHeader>&amp;C&amp;A&amp;RCleaning products, version 5.0
Printed &amp;D</oddHeader>
        <oddFooter>&amp;L2013-06-19&amp;CPage &amp;P&amp;RAuthor Pehr Hård</oddFooter>
      </headerFooter>
    </customSheetView>
  </customSheetViews>
  <mergeCells count="18">
    <mergeCell ref="L40:M40"/>
    <mergeCell ref="L41:M41"/>
    <mergeCell ref="L42:M42"/>
    <mergeCell ref="A1:I1"/>
    <mergeCell ref="B44:H45"/>
    <mergeCell ref="E3:F3"/>
    <mergeCell ref="I42:K42"/>
    <mergeCell ref="I44:J44"/>
    <mergeCell ref="I45:J45"/>
    <mergeCell ref="L52:M52"/>
    <mergeCell ref="B46:H47"/>
    <mergeCell ref="B53:H55"/>
    <mergeCell ref="I52:K52"/>
    <mergeCell ref="I46:J46"/>
    <mergeCell ref="I47:J47"/>
    <mergeCell ref="I48:J48"/>
    <mergeCell ref="L50:M50"/>
    <mergeCell ref="L51:M51"/>
  </mergeCells>
  <phoneticPr fontId="0" type="noConversion"/>
  <conditionalFormatting sqref="L42 N42:P42">
    <cfRule type="containsText" dxfId="11" priority="3" stopIfTrue="1" operator="containsText" text="OK">
      <formula>NOT(ISERROR(SEARCH("OK",L42)))</formula>
    </cfRule>
    <cfRule type="notContainsText" dxfId="10" priority="4" stopIfTrue="1" operator="notContains" text="OK">
      <formula>ISERROR(SEARCH("OK",L42))</formula>
    </cfRule>
  </conditionalFormatting>
  <conditionalFormatting sqref="B6:C36">
    <cfRule type="beginsWith" dxfId="9" priority="1" operator="beginsWith" text="See text box">
      <formula>LEFT(B6,LEN("See text box"))="See text box"</formula>
    </cfRule>
    <cfRule type="beginsWith" dxfId="8" priority="2" operator="beginsWith" text="Invalid DID">
      <formula>LEFT(B6,LEN("Invalid DID"))="Invalid DID"</formula>
    </cfRule>
  </conditionalFormatting>
  <pageMargins left="0.75" right="0.75" top="1" bottom="1" header="0" footer="0"/>
  <pageSetup paperSize="9" orientation="landscape" r:id="rId2"/>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opLeftCell="A4" zoomScale="80" zoomScaleNormal="80" workbookViewId="0">
      <selection activeCell="B18" sqref="B18"/>
    </sheetView>
  </sheetViews>
  <sheetFormatPr defaultColWidth="9.1796875" defaultRowHeight="12.5"/>
  <cols>
    <col min="1" max="1" width="8.7265625" customWidth="1"/>
    <col min="2" max="2" width="44.7265625" customWidth="1"/>
    <col min="3" max="3" width="38.1796875" customWidth="1"/>
    <col min="4" max="4" width="34.453125" customWidth="1"/>
    <col min="5" max="5" width="12.26953125" customWidth="1"/>
    <col min="6" max="6" width="16.453125" customWidth="1"/>
    <col min="7" max="7" width="7.81640625" customWidth="1"/>
    <col min="8" max="8" width="11.7265625" customWidth="1"/>
    <col min="9" max="9" width="16.26953125" bestFit="1" customWidth="1"/>
    <col min="10" max="10" width="15.7265625" customWidth="1"/>
    <col min="11" max="11" width="13.54296875" customWidth="1"/>
    <col min="12" max="12" width="17.453125" customWidth="1"/>
    <col min="13" max="13" width="13.7265625" customWidth="1"/>
    <col min="14" max="14" width="16.453125" customWidth="1"/>
    <col min="15" max="15" width="14.453125" bestFit="1" customWidth="1"/>
    <col min="16" max="16" width="28.26953125" customWidth="1"/>
  </cols>
  <sheetData>
    <row r="1" spans="1:17" ht="27.75" customHeight="1">
      <c r="A1" s="474" t="s">
        <v>559</v>
      </c>
      <c r="B1" s="474"/>
      <c r="C1" s="474"/>
      <c r="D1" s="474"/>
      <c r="E1" s="474"/>
      <c r="F1" s="474"/>
      <c r="G1" s="474"/>
      <c r="H1" s="474"/>
      <c r="I1" s="474"/>
      <c r="J1" s="134"/>
      <c r="K1" s="134"/>
      <c r="L1" s="134"/>
      <c r="M1" s="134"/>
      <c r="N1" s="134"/>
      <c r="O1" s="134"/>
      <c r="P1" s="134"/>
      <c r="Q1" s="134"/>
    </row>
    <row r="2" spans="1:17" ht="13">
      <c r="A2" s="134"/>
      <c r="B2" s="134"/>
      <c r="C2" s="134"/>
      <c r="D2" s="134"/>
      <c r="E2" s="134"/>
      <c r="F2" s="134"/>
      <c r="G2" s="134"/>
      <c r="H2" s="134"/>
      <c r="I2" s="134"/>
      <c r="J2" s="134"/>
      <c r="K2" s="134"/>
      <c r="L2" s="134"/>
      <c r="M2" s="134"/>
      <c r="N2" s="134"/>
      <c r="O2" s="134"/>
      <c r="P2" s="134"/>
      <c r="Q2" s="134"/>
    </row>
    <row r="3" spans="1:17" ht="13">
      <c r="A3" s="134"/>
      <c r="B3" s="135" t="s">
        <v>239</v>
      </c>
      <c r="C3" s="135"/>
      <c r="D3" s="136" t="str">
        <f>IF(Formula!B1=0,"",Formula!B1)</f>
        <v/>
      </c>
      <c r="E3" s="475" t="s">
        <v>382</v>
      </c>
      <c r="F3" s="476"/>
      <c r="G3" s="137" t="str">
        <f>IF(Formula!B4="","",Formula!B4)</f>
        <v/>
      </c>
      <c r="H3" s="127"/>
      <c r="I3" s="134"/>
      <c r="J3" s="134"/>
      <c r="K3" s="134"/>
      <c r="L3" s="134"/>
      <c r="M3" s="123"/>
      <c r="N3" s="134"/>
      <c r="O3" s="134"/>
      <c r="P3" s="134"/>
      <c r="Q3" s="134"/>
    </row>
    <row r="4" spans="1:17" ht="13">
      <c r="A4" s="134"/>
      <c r="B4" s="138" t="s">
        <v>236</v>
      </c>
      <c r="C4" s="138"/>
      <c r="D4" s="136" t="str">
        <f>IF(Formula!B2=0,"",Formula!B2)</f>
        <v/>
      </c>
      <c r="E4" s="134"/>
      <c r="F4" s="134"/>
      <c r="G4" s="134"/>
      <c r="H4" s="134"/>
      <c r="I4" s="134"/>
      <c r="J4" s="134"/>
      <c r="K4" s="134"/>
      <c r="L4" s="134"/>
      <c r="M4" s="134"/>
      <c r="N4" s="134"/>
      <c r="O4" s="134"/>
      <c r="P4" s="134"/>
      <c r="Q4" s="134"/>
    </row>
    <row r="5" spans="1:17" ht="25.5">
      <c r="A5" s="123" t="s">
        <v>235</v>
      </c>
      <c r="B5" s="127" t="s">
        <v>242</v>
      </c>
      <c r="C5" s="127" t="s">
        <v>264</v>
      </c>
      <c r="D5" s="127" t="s">
        <v>268</v>
      </c>
      <c r="E5" s="127" t="s">
        <v>238</v>
      </c>
      <c r="F5" s="127" t="s">
        <v>13</v>
      </c>
      <c r="G5" s="123" t="s">
        <v>3</v>
      </c>
      <c r="H5" s="139" t="s">
        <v>246</v>
      </c>
      <c r="I5" s="164" t="s">
        <v>384</v>
      </c>
      <c r="J5" s="164" t="s">
        <v>385</v>
      </c>
      <c r="K5" s="164" t="s">
        <v>386</v>
      </c>
      <c r="L5" s="164" t="s">
        <v>387</v>
      </c>
      <c r="M5" s="164" t="s">
        <v>398</v>
      </c>
      <c r="N5" s="164" t="s">
        <v>399</v>
      </c>
      <c r="O5" s="164" t="s">
        <v>400</v>
      </c>
      <c r="P5" s="139" t="s">
        <v>395</v>
      </c>
      <c r="Q5" s="140"/>
    </row>
    <row r="6" spans="1:17" ht="13">
      <c r="A6" s="129" t="str">
        <f>IF(Formula!J6=0,"",Formula!J6)</f>
        <v/>
      </c>
      <c r="B6" s="130" t="str">
        <f>IF(C6="","",IF(A6="",NonDID,IFERROR(VLOOKUP(A6,'DID-list 2014'!$A$5:$K$350,2,0),Invalid)))</f>
        <v/>
      </c>
      <c r="C6" s="130" t="str">
        <f>IF(Formula!C6=0,"",Formula!C6)</f>
        <v/>
      </c>
      <c r="D6" s="130" t="str">
        <f>IF(Formula!E6=0,"",Formula!E6)</f>
        <v/>
      </c>
      <c r="E6" s="128" t="str">
        <f>IFERROR(VLOOKUP($A6,'DID-list 2014'!$A$7:$K$350,8,0),"")</f>
        <v/>
      </c>
      <c r="F6" s="128" t="str">
        <f>IFERROR(VLOOKUP($A6,'DID-list 2014'!$A$7:$K$350,5,0),"")</f>
        <v/>
      </c>
      <c r="G6" s="128" t="str">
        <f>IFERROR(VLOOKUP($A6,'DID-list 2014'!$A$7:$K$350,9,0),"")</f>
        <v/>
      </c>
      <c r="H6" s="131" t="str">
        <f>IF(Formula!D6*(Formula!F6/100)=0,"",Formula!D6*(Formula!F6/100))</f>
        <v/>
      </c>
      <c r="I6" s="131" t="str">
        <f>IF(H6="","",($H6/100*1000)*$G$3)</f>
        <v/>
      </c>
      <c r="J6" s="132" t="str">
        <f>IFERROR(IF(VLOOKUP($A6,'DID-list 2014'!$A$7:$K$350,10,0)="R",0,$I6)*OR(IF(VLOOKUP($A6,'DID-list 2014'!$A$7:$K$350,10,0)="NA",0,$I6)),$I6)</f>
        <v/>
      </c>
      <c r="K6" s="132" t="str">
        <f>IFERROR(IF(VLOOKUP($A6,'DID-list 2014'!$A$7:$K$350,11,0)="Y",0,$I6)*OR(IF(VLOOKUP($A6,'DID-list 2014'!$A$7:$K$350,11,0)="NA",0,$I6)),$I6)</f>
        <v/>
      </c>
      <c r="L6" s="133" t="str">
        <f>IFERROR($I6*$G6/$E6,"")</f>
        <v/>
      </c>
      <c r="M6" s="129" t="str">
        <f>IF(H6="","",IF(H6*Formula!N6=0,"",H6*Formula!N6))</f>
        <v/>
      </c>
      <c r="N6" s="129" t="str">
        <f>IF(H6="","",IF(H6*Formula!O6=0,"",H6*Formula!O6))</f>
        <v/>
      </c>
      <c r="O6" s="129" t="str">
        <f>IF(H6="","",IF(H6*Formula!P6=0,"",H6*Formula!P6))</f>
        <v/>
      </c>
      <c r="P6" s="129" t="str">
        <f>IF(100*IF(M6="",0,M6)+10*IF(N6="",0,N6)+IF(O6="",0,O6)=0,"",(100*IF(M6="",0,M6)+10*IF(N6="",0,N6)+IF(O6="",0,O6)))</f>
        <v/>
      </c>
      <c r="Q6" s="134"/>
    </row>
    <row r="7" spans="1:17" ht="13">
      <c r="A7" s="129" t="str">
        <f>IF(Formula!J7=0,"",Formula!J7)</f>
        <v/>
      </c>
      <c r="B7" s="130" t="str">
        <f>IF(C7="","",IF(A7="",NonDID,IFERROR(VLOOKUP(A7,'DID-list 2014'!$A$5:$K$350,2,0),Invalid)))</f>
        <v/>
      </c>
      <c r="C7" s="130" t="str">
        <f>IF(Formula!C7=0,"",Formula!C7)</f>
        <v/>
      </c>
      <c r="D7" s="130" t="str">
        <f>IF(Formula!E7=0,"",Formula!E7)</f>
        <v/>
      </c>
      <c r="E7" s="128" t="str">
        <f>IFERROR(VLOOKUP($A7,'DID-list 2014'!$A$7:$K$350,8,0),"")</f>
        <v/>
      </c>
      <c r="F7" s="128" t="str">
        <f>IFERROR(VLOOKUP($A7,'DID-list 2014'!$A$7:$K$350,5,0),"")</f>
        <v/>
      </c>
      <c r="G7" s="128" t="str">
        <f>IFERROR(VLOOKUP($A7,'DID-list 2014'!$A$7:$K$350,9,0),"")</f>
        <v/>
      </c>
      <c r="H7" s="131" t="str">
        <f>IF(Formula!D7*(Formula!F7/100)=0,"",Formula!D7*(Formula!F7/100))</f>
        <v/>
      </c>
      <c r="I7" s="131" t="str">
        <f t="shared" ref="I7:I36" si="0">IF(H7="","",($H7/100*1000)*$G$3)</f>
        <v/>
      </c>
      <c r="J7" s="132" t="str">
        <f>IFERROR(IF(VLOOKUP($A7,'DID-list 2014'!$A$7:$K$350,10,0)="R",0,$I7)*OR(IF(VLOOKUP($A7,'DID-list 2014'!$A$7:$K$350,10,0)="NA",0,$I7)),$I7)</f>
        <v/>
      </c>
      <c r="K7" s="132" t="str">
        <f>IFERROR(IF(VLOOKUP($A7,'DID-list 2014'!$A$7:$K$350,11,0)="Y",0,$I7)*OR(IF(VLOOKUP($A7,'DID-list 2014'!$A$7:$K$350,11,0)="NA",0,$I7)),$I7)</f>
        <v/>
      </c>
      <c r="L7" s="133" t="str">
        <f t="shared" ref="L7:L36" si="1">IFERROR($I7*$G7/$E7,"")</f>
        <v/>
      </c>
      <c r="M7" s="129" t="str">
        <f>IF(H7="","",IF(H7*Formula!N7=0,"",H7*Formula!N7))</f>
        <v/>
      </c>
      <c r="N7" s="129" t="str">
        <f>IF(H7="","",IF(H7*Formula!O7=0,"",H7*Formula!O7))</f>
        <v/>
      </c>
      <c r="O7" s="129" t="str">
        <f>IF(H7="","",IF(H7*Formula!P7=0,"",H7*Formula!P7))</f>
        <v/>
      </c>
      <c r="P7" s="129" t="str">
        <f t="shared" ref="P7:P36" si="2">IF(100*IF(M7="",0,M7)+10*IF(N7="",0,N7)+IF(O7="",0,O7)=0,"",(100*IF(M7="",0,M7)+10*IF(N7="",0,N7)+IF(O7="",0,O7)))</f>
        <v/>
      </c>
      <c r="Q7" s="134"/>
    </row>
    <row r="8" spans="1:17" ht="13">
      <c r="A8" s="129" t="str">
        <f>IF(Formula!J8=0,"",Formula!J8)</f>
        <v/>
      </c>
      <c r="B8" s="130" t="str">
        <f>IF(C8="","",IF(A8="",NonDID,IFERROR(VLOOKUP(A8,'DID-list 2014'!$A$5:$K$350,2,0),Invalid)))</f>
        <v/>
      </c>
      <c r="C8" s="130" t="str">
        <f>IF(Formula!C8=0,"",Formula!C8)</f>
        <v/>
      </c>
      <c r="D8" s="130" t="str">
        <f>IF(Formula!E8=0,"",Formula!E8)</f>
        <v/>
      </c>
      <c r="E8" s="128" t="str">
        <f>IFERROR(VLOOKUP($A8,'DID-list 2014'!$A$7:$K$350,8,0),"")</f>
        <v/>
      </c>
      <c r="F8" s="128" t="str">
        <f>IFERROR(VLOOKUP($A8,'DID-list 2014'!$A$7:$K$350,5,0),"")</f>
        <v/>
      </c>
      <c r="G8" s="128" t="str">
        <f>IFERROR(VLOOKUP($A8,'DID-list 2014'!$A$7:$K$350,9,0),"")</f>
        <v/>
      </c>
      <c r="H8" s="131" t="str">
        <f>IF(Formula!D8*(Formula!F8/100)=0,"",Formula!D8*(Formula!F8/100))</f>
        <v/>
      </c>
      <c r="I8" s="131" t="str">
        <f t="shared" si="0"/>
        <v/>
      </c>
      <c r="J8" s="132" t="str">
        <f>IFERROR(IF(VLOOKUP($A8,'DID-list 2014'!$A$7:$K$350,10,0)="R",0,$I8)*OR(IF(VLOOKUP($A8,'DID-list 2014'!$A$7:$K$350,10,0)="NA",0,$I8)),$I8)</f>
        <v/>
      </c>
      <c r="K8" s="132" t="str">
        <f>IFERROR(IF(VLOOKUP($A8,'DID-list 2014'!$A$7:$K$350,11,0)="Y",0,$I8)*OR(IF(VLOOKUP($A8,'DID-list 2014'!$A$7:$K$350,11,0)="NA",0,$I8)),$I8)</f>
        <v/>
      </c>
      <c r="L8" s="133" t="str">
        <f t="shared" si="1"/>
        <v/>
      </c>
      <c r="M8" s="129" t="str">
        <f>IF(H8="","",IF(H8*Formula!N8=0,"",H8*Formula!N8))</f>
        <v/>
      </c>
      <c r="N8" s="129" t="str">
        <f>IF(H8="","",IF(H8*Formula!O8=0,"",H8*Formula!O8))</f>
        <v/>
      </c>
      <c r="O8" s="129" t="str">
        <f>IF(H8="","",IF(H8*Formula!P8=0,"",H8*Formula!P8))</f>
        <v/>
      </c>
      <c r="P8" s="129" t="str">
        <f t="shared" si="2"/>
        <v/>
      </c>
      <c r="Q8" s="134"/>
    </row>
    <row r="9" spans="1:17" ht="13">
      <c r="A9" s="129" t="str">
        <f>IF(Formula!J9=0,"",Formula!J9)</f>
        <v/>
      </c>
      <c r="B9" s="130" t="str">
        <f>IF(C9="","",IF(A9="",NonDID,IFERROR(VLOOKUP(A9,'DID-list 2014'!$A$5:$K$350,2,0),Invalid)))</f>
        <v/>
      </c>
      <c r="C9" s="130" t="str">
        <f>IF(Formula!C9=0,"",Formula!C9)</f>
        <v/>
      </c>
      <c r="D9" s="130" t="str">
        <f>IF(Formula!E9=0,"",Formula!E9)</f>
        <v/>
      </c>
      <c r="E9" s="128" t="str">
        <f>IFERROR(VLOOKUP($A9,'DID-list 2014'!$A$7:$K$350,8,0),"")</f>
        <v/>
      </c>
      <c r="F9" s="128" t="str">
        <f>IFERROR(VLOOKUP($A9,'DID-list 2014'!$A$7:$K$350,5,0),"")</f>
        <v/>
      </c>
      <c r="G9" s="128" t="str">
        <f>IFERROR(VLOOKUP($A9,'DID-list 2014'!$A$7:$K$350,9,0),"")</f>
        <v/>
      </c>
      <c r="H9" s="131" t="str">
        <f>IF(Formula!D9*(Formula!F9/100)=0,"",Formula!D9*(Formula!F9/100))</f>
        <v/>
      </c>
      <c r="I9" s="131" t="str">
        <f t="shared" si="0"/>
        <v/>
      </c>
      <c r="J9" s="132" t="str">
        <f>IFERROR(IF(VLOOKUP($A9,'DID-list 2014'!$A$7:$K$350,10,0)="R",0,$I9)*OR(IF(VLOOKUP($A9,'DID-list 2014'!$A$7:$K$350,10,0)="NA",0,$I9)),$I9)</f>
        <v/>
      </c>
      <c r="K9" s="132" t="str">
        <f>IFERROR(IF(VLOOKUP($A9,'DID-list 2014'!$A$7:$K$350,11,0)="Y",0,$I9)*OR(IF(VLOOKUP($A9,'DID-list 2014'!$A$7:$K$350,11,0)="NA",0,$I9)),$I9)</f>
        <v/>
      </c>
      <c r="L9" s="133" t="str">
        <f t="shared" si="1"/>
        <v/>
      </c>
      <c r="M9" s="129" t="str">
        <f>IF(H9="","",IF(H9*Formula!N9=0,"",H9*Formula!N9))</f>
        <v/>
      </c>
      <c r="N9" s="129" t="str">
        <f>IF(H9="","",IF(H9*Formula!O9=0,"",H9*Formula!O9))</f>
        <v/>
      </c>
      <c r="O9" s="129" t="str">
        <f>IF(H9="","",IF(H9*Formula!P9=0,"",H9*Formula!P9))</f>
        <v/>
      </c>
      <c r="P9" s="129" t="str">
        <f t="shared" si="2"/>
        <v/>
      </c>
      <c r="Q9" s="134"/>
    </row>
    <row r="10" spans="1:17" ht="13">
      <c r="A10" s="129" t="str">
        <f>IF(Formula!J10=0,"",Formula!J10)</f>
        <v/>
      </c>
      <c r="B10" s="130" t="str">
        <f>IF(C10="","",IF(A10="",NonDID,IFERROR(VLOOKUP(A10,'DID-list 2014'!$A$5:$K$350,2,0),Invalid)))</f>
        <v/>
      </c>
      <c r="C10" s="130" t="str">
        <f>IF(Formula!C10=0,"",Formula!C10)</f>
        <v/>
      </c>
      <c r="D10" s="130" t="str">
        <f>IF(Formula!E10=0,"",Formula!E10)</f>
        <v/>
      </c>
      <c r="E10" s="128" t="str">
        <f>IFERROR(VLOOKUP($A10,'DID-list 2014'!$A$7:$K$350,8,0),"")</f>
        <v/>
      </c>
      <c r="F10" s="128" t="str">
        <f>IFERROR(VLOOKUP($A10,'DID-list 2014'!$A$7:$K$350,5,0),"")</f>
        <v/>
      </c>
      <c r="G10" s="128" t="str">
        <f>IFERROR(VLOOKUP($A10,'DID-list 2014'!$A$7:$K$350,9,0),"")</f>
        <v/>
      </c>
      <c r="H10" s="131" t="str">
        <f>IF(Formula!D10*(Formula!F10/100)=0,"",Formula!D10*(Formula!F10/100))</f>
        <v/>
      </c>
      <c r="I10" s="131" t="str">
        <f t="shared" si="0"/>
        <v/>
      </c>
      <c r="J10" s="132" t="str">
        <f>IFERROR(IF(VLOOKUP($A10,'DID-list 2014'!$A$7:$K$350,10,0)="R",0,$I10)*OR(IF(VLOOKUP($A10,'DID-list 2014'!$A$7:$K$350,10,0)="NA",0,$I10)),$I10)</f>
        <v/>
      </c>
      <c r="K10" s="132" t="str">
        <f>IFERROR(IF(VLOOKUP($A10,'DID-list 2014'!$A$7:$K$350,11,0)="Y",0,$I10)*OR(IF(VLOOKUP($A10,'DID-list 2014'!$A$7:$K$350,11,0)="NA",0,$I10)),$I10)</f>
        <v/>
      </c>
      <c r="L10" s="133" t="str">
        <f t="shared" si="1"/>
        <v/>
      </c>
      <c r="M10" s="129" t="str">
        <f>IF(H10="","",IF(H10*Formula!N10=0,"",H10*Formula!N10))</f>
        <v/>
      </c>
      <c r="N10" s="129" t="str">
        <f>IF(H10="","",IF(H10*Formula!O10=0,"",H10*Formula!O10))</f>
        <v/>
      </c>
      <c r="O10" s="129" t="str">
        <f>IF(H10="","",IF(H10*Formula!P10=0,"",H10*Formula!P10))</f>
        <v/>
      </c>
      <c r="P10" s="129" t="str">
        <f t="shared" si="2"/>
        <v/>
      </c>
      <c r="Q10" s="134"/>
    </row>
    <row r="11" spans="1:17" ht="13">
      <c r="A11" s="129" t="str">
        <f>IF(Formula!J11=0,"",Formula!J11)</f>
        <v/>
      </c>
      <c r="B11" s="130" t="str">
        <f>IF(C11="","",IF(A11="",NonDID,IFERROR(VLOOKUP(A11,'DID-list 2014'!$A$5:$K$350,2,0),Invalid)))</f>
        <v/>
      </c>
      <c r="C11" s="130" t="str">
        <f>IF(Formula!C11=0,"",Formula!C11)</f>
        <v/>
      </c>
      <c r="D11" s="130" t="str">
        <f>IF(Formula!E11=0,"",Formula!E11)</f>
        <v/>
      </c>
      <c r="E11" s="128" t="str">
        <f>IFERROR(VLOOKUP($A11,'DID-list 2014'!$A$7:$K$350,8,0),"")</f>
        <v/>
      </c>
      <c r="F11" s="128" t="str">
        <f>IFERROR(VLOOKUP($A11,'DID-list 2014'!$A$7:$K$350,5,0),"")</f>
        <v/>
      </c>
      <c r="G11" s="128" t="str">
        <f>IFERROR(VLOOKUP($A11,'DID-list 2014'!$A$7:$K$350,9,0),"")</f>
        <v/>
      </c>
      <c r="H11" s="131" t="str">
        <f>IF(Formula!D11*(Formula!F11/100)=0,"",Formula!D11*(Formula!F11/100))</f>
        <v/>
      </c>
      <c r="I11" s="131" t="str">
        <f t="shared" si="0"/>
        <v/>
      </c>
      <c r="J11" s="132" t="str">
        <f>IFERROR(IF(VLOOKUP($A11,'DID-list 2014'!$A$7:$K$350,10,0)="R",0,$I11)*OR(IF(VLOOKUP($A11,'DID-list 2014'!$A$7:$K$350,10,0)="NA",0,$I11)),$I11)</f>
        <v/>
      </c>
      <c r="K11" s="132" t="str">
        <f>IFERROR(IF(VLOOKUP($A11,'DID-list 2014'!$A$7:$K$350,11,0)="Y",0,$I11)*OR(IF(VLOOKUP($A11,'DID-list 2014'!$A$7:$K$350,11,0)="NA",0,$I11)),$I11)</f>
        <v/>
      </c>
      <c r="L11" s="133" t="str">
        <f t="shared" si="1"/>
        <v/>
      </c>
      <c r="M11" s="129" t="str">
        <f>IF(H11="","",IF(H11*Formula!N11=0,"",H11*Formula!N11))</f>
        <v/>
      </c>
      <c r="N11" s="129" t="str">
        <f>IF(H11="","",IF(H11*Formula!O11=0,"",H11*Formula!O11))</f>
        <v/>
      </c>
      <c r="O11" s="129" t="str">
        <f>IF(H11="","",IF(H11*Formula!P11=0,"",H11*Formula!P11))</f>
        <v/>
      </c>
      <c r="P11" s="129" t="str">
        <f t="shared" si="2"/>
        <v/>
      </c>
      <c r="Q11" s="134"/>
    </row>
    <row r="12" spans="1:17" ht="13">
      <c r="A12" s="129" t="str">
        <f>IF(Formula!J12=0,"",Formula!J12)</f>
        <v/>
      </c>
      <c r="B12" s="130" t="str">
        <f>IF(C12="","",IF(A12="",NonDID,IFERROR(VLOOKUP(A12,'DID-list 2014'!$A$5:$K$350,2,0),Invalid)))</f>
        <v/>
      </c>
      <c r="C12" s="130" t="str">
        <f>IF(Formula!C12=0,"",Formula!C12)</f>
        <v/>
      </c>
      <c r="D12" s="130" t="str">
        <f>IF(Formula!E12=0,"",Formula!E12)</f>
        <v/>
      </c>
      <c r="E12" s="128" t="str">
        <f>IFERROR(VLOOKUP($A12,'DID-list 2014'!$A$7:$K$350,8,0),"")</f>
        <v/>
      </c>
      <c r="F12" s="128" t="str">
        <f>IFERROR(VLOOKUP($A12,'DID-list 2014'!$A$7:$K$350,5,0),"")</f>
        <v/>
      </c>
      <c r="G12" s="128" t="str">
        <f>IFERROR(VLOOKUP($A12,'DID-list 2014'!$A$7:$K$350,9,0),"")</f>
        <v/>
      </c>
      <c r="H12" s="131" t="str">
        <f>IF(Formula!D12*(Formula!F12/100)=0,"",Formula!D12*(Formula!F12/100))</f>
        <v/>
      </c>
      <c r="I12" s="131" t="str">
        <f t="shared" si="0"/>
        <v/>
      </c>
      <c r="J12" s="132" t="str">
        <f>IFERROR(IF(VLOOKUP($A12,'DID-list 2014'!$A$7:$K$350,10,0)="R",0,$I12)*OR(IF(VLOOKUP($A12,'DID-list 2014'!$A$7:$K$350,10,0)="NA",0,$I12)),$I12)</f>
        <v/>
      </c>
      <c r="K12" s="132" t="str">
        <f>IFERROR(IF(VLOOKUP($A12,'DID-list 2014'!$A$7:$K$350,11,0)="Y",0,$I12)*OR(IF(VLOOKUP($A12,'DID-list 2014'!$A$7:$K$350,11,0)="NA",0,$I12)),$I12)</f>
        <v/>
      </c>
      <c r="L12" s="133" t="str">
        <f t="shared" si="1"/>
        <v/>
      </c>
      <c r="M12" s="129" t="str">
        <f>IF(H12="","",IF(H12*Formula!N12=0,"",H12*Formula!N12))</f>
        <v/>
      </c>
      <c r="N12" s="129" t="str">
        <f>IF(H12="","",IF(H12*Formula!O12=0,"",H12*Formula!O12))</f>
        <v/>
      </c>
      <c r="O12" s="129" t="str">
        <f>IF(H12="","",IF(H12*Formula!P12=0,"",H12*Formula!P12))</f>
        <v/>
      </c>
      <c r="P12" s="129" t="str">
        <f t="shared" si="2"/>
        <v/>
      </c>
      <c r="Q12" s="134"/>
    </row>
    <row r="13" spans="1:17" ht="13">
      <c r="A13" s="129" t="str">
        <f>IF(Formula!J13=0,"",Formula!J13)</f>
        <v/>
      </c>
      <c r="B13" s="130" t="str">
        <f>IF(C13="","",IF(A13="",NonDID,IFERROR(VLOOKUP(A13,'DID-list 2014'!$A$5:$K$350,2,0),Invalid)))</f>
        <v/>
      </c>
      <c r="C13" s="130" t="str">
        <f>IF(Formula!C13=0,"",Formula!C13)</f>
        <v/>
      </c>
      <c r="D13" s="130" t="str">
        <f>IF(Formula!E13=0,"",Formula!E13)</f>
        <v/>
      </c>
      <c r="E13" s="128" t="str">
        <f>IFERROR(VLOOKUP($A13,'DID-list 2014'!$A$7:$K$350,8,0),"")</f>
        <v/>
      </c>
      <c r="F13" s="128" t="str">
        <f>IFERROR(VLOOKUP($A13,'DID-list 2014'!$A$7:$K$350,5,0),"")</f>
        <v/>
      </c>
      <c r="G13" s="128" t="str">
        <f>IFERROR(VLOOKUP($A13,'DID-list 2014'!$A$7:$K$350,9,0),"")</f>
        <v/>
      </c>
      <c r="H13" s="131" t="str">
        <f>IF(Formula!D13*(Formula!F13/100)=0,"",Formula!D13*(Formula!F13/100))</f>
        <v/>
      </c>
      <c r="I13" s="131" t="str">
        <f t="shared" si="0"/>
        <v/>
      </c>
      <c r="J13" s="132" t="str">
        <f>IFERROR(IF(VLOOKUP($A13,'DID-list 2014'!$A$7:$K$350,10,0)="R",0,$I13)*OR(IF(VLOOKUP($A13,'DID-list 2014'!$A$7:$K$350,10,0)="NA",0,$I13)),$I13)</f>
        <v/>
      </c>
      <c r="K13" s="132" t="str">
        <f>IFERROR(IF(VLOOKUP($A13,'DID-list 2014'!$A$7:$K$350,11,0)="Y",0,$I13)*OR(IF(VLOOKUP($A13,'DID-list 2014'!$A$7:$K$350,11,0)="NA",0,$I13)),$I13)</f>
        <v/>
      </c>
      <c r="L13" s="133" t="str">
        <f t="shared" si="1"/>
        <v/>
      </c>
      <c r="M13" s="129" t="str">
        <f>IF(H13="","",IF(H13*Formula!N13=0,"",H13*Formula!N13))</f>
        <v/>
      </c>
      <c r="N13" s="129" t="str">
        <f>IF(H13="","",IF(H13*Formula!O13=0,"",H13*Formula!O13))</f>
        <v/>
      </c>
      <c r="O13" s="129" t="str">
        <f>IF(H13="","",IF(H13*Formula!P13=0,"",H13*Formula!P13))</f>
        <v/>
      </c>
      <c r="P13" s="129" t="str">
        <f t="shared" si="2"/>
        <v/>
      </c>
      <c r="Q13" s="134"/>
    </row>
    <row r="14" spans="1:17" ht="13">
      <c r="A14" s="129" t="str">
        <f>IF(Formula!J14=0,"",Formula!J14)</f>
        <v/>
      </c>
      <c r="B14" s="130" t="str">
        <f>IF(C14="","",IF(A14="",NonDID,IFERROR(VLOOKUP(A14,'DID-list 2014'!$A$5:$K$350,2,0),Invalid)))</f>
        <v/>
      </c>
      <c r="C14" s="130" t="str">
        <f>IF(Formula!C14=0,"",Formula!C14)</f>
        <v/>
      </c>
      <c r="D14" s="130" t="str">
        <f>IF(Formula!E14=0,"",Formula!E14)</f>
        <v/>
      </c>
      <c r="E14" s="128" t="str">
        <f>IFERROR(VLOOKUP($A14,'DID-list 2014'!$A$7:$K$350,8,0),"")</f>
        <v/>
      </c>
      <c r="F14" s="128" t="str">
        <f>IFERROR(VLOOKUP($A14,'DID-list 2014'!$A$7:$K$350,5,0),"")</f>
        <v/>
      </c>
      <c r="G14" s="128" t="str">
        <f>IFERROR(VLOOKUP($A14,'DID-list 2014'!$A$7:$K$350,9,0),"")</f>
        <v/>
      </c>
      <c r="H14" s="131" t="str">
        <f>IF(Formula!D14*(Formula!F14/100)=0,"",Formula!D14*(Formula!F14/100))</f>
        <v/>
      </c>
      <c r="I14" s="131" t="str">
        <f t="shared" si="0"/>
        <v/>
      </c>
      <c r="J14" s="132" t="str">
        <f>IFERROR(IF(VLOOKUP($A14,'DID-list 2014'!$A$7:$K$350,10,0)="R",0,$I14)*OR(IF(VLOOKUP($A14,'DID-list 2014'!$A$7:$K$350,10,0)="NA",0,$I14)),$I14)</f>
        <v/>
      </c>
      <c r="K14" s="132" t="str">
        <f>IFERROR(IF(VLOOKUP($A14,'DID-list 2014'!$A$7:$K$350,11,0)="Y",0,$I14)*OR(IF(VLOOKUP($A14,'DID-list 2014'!$A$7:$K$350,11,0)="NA",0,$I14)),$I14)</f>
        <v/>
      </c>
      <c r="L14" s="133" t="str">
        <f t="shared" si="1"/>
        <v/>
      </c>
      <c r="M14" s="129" t="str">
        <f>IF(H14="","",IF(H14*Formula!N14=0,"",H14*Formula!N14))</f>
        <v/>
      </c>
      <c r="N14" s="129" t="str">
        <f>IF(H14="","",IF(H14*Formula!O14=0,"",H14*Formula!O14))</f>
        <v/>
      </c>
      <c r="O14" s="129" t="str">
        <f>IF(H14="","",IF(H14*Formula!P14=0,"",H14*Formula!P14))</f>
        <v/>
      </c>
      <c r="P14" s="129" t="str">
        <f t="shared" si="2"/>
        <v/>
      </c>
      <c r="Q14" s="134"/>
    </row>
    <row r="15" spans="1:17" ht="13">
      <c r="A15" s="129" t="str">
        <f>IF(Formula!J15=0,"",Formula!J15)</f>
        <v/>
      </c>
      <c r="B15" s="130" t="str">
        <f>IF(C15="","",IF(A15="",NonDID,IFERROR(VLOOKUP(A15,'DID-list 2014'!$A$5:$K$350,2,0),Invalid)))</f>
        <v/>
      </c>
      <c r="C15" s="130" t="str">
        <f>IF(Formula!C15=0,"",Formula!C15)</f>
        <v/>
      </c>
      <c r="D15" s="130" t="str">
        <f>IF(Formula!E15=0,"",Formula!E15)</f>
        <v/>
      </c>
      <c r="E15" s="128" t="str">
        <f>IFERROR(VLOOKUP($A15,'DID-list 2014'!$A$7:$K$350,8,0),"")</f>
        <v/>
      </c>
      <c r="F15" s="128" t="str">
        <f>IFERROR(VLOOKUP($A15,'DID-list 2014'!$A$7:$K$350,5,0),"")</f>
        <v/>
      </c>
      <c r="G15" s="128" t="str">
        <f>IFERROR(VLOOKUP($A15,'DID-list 2014'!$A$7:$K$350,9,0),"")</f>
        <v/>
      </c>
      <c r="H15" s="131" t="str">
        <f>IF(Formula!D15*(Formula!F15/100)=0,"",Formula!D15*(Formula!F15/100))</f>
        <v/>
      </c>
      <c r="I15" s="131" t="str">
        <f t="shared" si="0"/>
        <v/>
      </c>
      <c r="J15" s="132" t="str">
        <f>IFERROR(IF(VLOOKUP($A15,'DID-list 2014'!$A$7:$K$350,10,0)="R",0,$I15)*OR(IF(VLOOKUP($A15,'DID-list 2014'!$A$7:$K$350,10,0)="NA",0,$I15)),$I15)</f>
        <v/>
      </c>
      <c r="K15" s="132" t="str">
        <f>IFERROR(IF(VLOOKUP($A15,'DID-list 2014'!$A$7:$K$350,11,0)="Y",0,$I15)*OR(IF(VLOOKUP($A15,'DID-list 2014'!$A$7:$K$350,11,0)="NA",0,$I15)),$I15)</f>
        <v/>
      </c>
      <c r="L15" s="133" t="str">
        <f t="shared" si="1"/>
        <v/>
      </c>
      <c r="M15" s="129" t="str">
        <f>IF(H15="","",IF(H15*Formula!N15=0,"",H15*Formula!N15))</f>
        <v/>
      </c>
      <c r="N15" s="129" t="str">
        <f>IF(H15="","",IF(H15*Formula!O15=0,"",H15*Formula!O15))</f>
        <v/>
      </c>
      <c r="O15" s="129" t="str">
        <f>IF(H15="","",IF(H15*Formula!P15=0,"",H15*Formula!P15))</f>
        <v/>
      </c>
      <c r="P15" s="129" t="str">
        <f t="shared" si="2"/>
        <v/>
      </c>
      <c r="Q15" s="134"/>
    </row>
    <row r="16" spans="1:17" ht="13">
      <c r="A16" s="129" t="str">
        <f>IF(Formula!J16=0,"",Formula!J16)</f>
        <v/>
      </c>
      <c r="B16" s="130" t="str">
        <f>IF(C16="","",IF(A16="",NonDID,IFERROR(VLOOKUP(A16,'DID-list 2014'!$A$5:$K$350,2,0),Invalid)))</f>
        <v/>
      </c>
      <c r="C16" s="130" t="str">
        <f>IF(Formula!C16=0,"",Formula!C16)</f>
        <v/>
      </c>
      <c r="D16" s="130" t="str">
        <f>IF(Formula!E16=0,"",Formula!E16)</f>
        <v/>
      </c>
      <c r="E16" s="128" t="str">
        <f>IFERROR(VLOOKUP($A16,'DID-list 2014'!$A$7:$K$350,8,0),"")</f>
        <v/>
      </c>
      <c r="F16" s="128" t="str">
        <f>IFERROR(VLOOKUP($A16,'DID-list 2014'!$A$7:$K$350,5,0),"")</f>
        <v/>
      </c>
      <c r="G16" s="128" t="str">
        <f>IFERROR(VLOOKUP($A16,'DID-list 2014'!$A$7:$K$350,9,0),"")</f>
        <v/>
      </c>
      <c r="H16" s="131" t="str">
        <f>IF(Formula!D16*(Formula!F16/100)=0,"",Formula!D16*(Formula!F16/100))</f>
        <v/>
      </c>
      <c r="I16" s="131" t="str">
        <f t="shared" si="0"/>
        <v/>
      </c>
      <c r="J16" s="132" t="str">
        <f>IFERROR(IF(VLOOKUP($A16,'DID-list 2014'!$A$7:$K$350,10,0)="R",0,$I16)*OR(IF(VLOOKUP($A16,'DID-list 2014'!$A$7:$K$350,10,0)="NA",0,$I16)),$I16)</f>
        <v/>
      </c>
      <c r="K16" s="132" t="str">
        <f>IFERROR(IF(VLOOKUP($A16,'DID-list 2014'!$A$7:$K$350,11,0)="Y",0,$I16)*OR(IF(VLOOKUP($A16,'DID-list 2014'!$A$7:$K$350,11,0)="NA",0,$I16)),$I16)</f>
        <v/>
      </c>
      <c r="L16" s="133" t="str">
        <f t="shared" si="1"/>
        <v/>
      </c>
      <c r="M16" s="129" t="str">
        <f>IF(H16="","",IF(H16*Formula!N16=0,"",H16*Formula!N16))</f>
        <v/>
      </c>
      <c r="N16" s="129" t="str">
        <f>IF(H16="","",IF(H16*Formula!O16=0,"",H16*Formula!O16))</f>
        <v/>
      </c>
      <c r="O16" s="129" t="str">
        <f>IF(H16="","",IF(H16*Formula!P16=0,"",H16*Formula!P16))</f>
        <v/>
      </c>
      <c r="P16" s="129" t="str">
        <f t="shared" si="2"/>
        <v/>
      </c>
      <c r="Q16" s="134"/>
    </row>
    <row r="17" spans="1:17" ht="13">
      <c r="A17" s="129" t="str">
        <f>IF(Formula!J17=0,"",Formula!J17)</f>
        <v/>
      </c>
      <c r="B17" s="130" t="str">
        <f>IF(C17="","",IF(A17="",NonDID,IFERROR(VLOOKUP(A17,'DID-list 2014'!$A$5:$K$350,2,0),Invalid)))</f>
        <v/>
      </c>
      <c r="C17" s="130" t="str">
        <f>IF(Formula!C17=0,"",Formula!C17)</f>
        <v/>
      </c>
      <c r="D17" s="130" t="str">
        <f>IF(Formula!E17=0,"",Formula!E17)</f>
        <v/>
      </c>
      <c r="E17" s="128" t="str">
        <f>IFERROR(VLOOKUP($A17,'DID-list 2014'!$A$7:$K$350,8,0),"")</f>
        <v/>
      </c>
      <c r="F17" s="128" t="str">
        <f>IFERROR(VLOOKUP($A17,'DID-list 2014'!$A$7:$K$350,5,0),"")</f>
        <v/>
      </c>
      <c r="G17" s="128" t="str">
        <f>IFERROR(VLOOKUP($A17,'DID-list 2014'!$A$7:$K$350,9,0),"")</f>
        <v/>
      </c>
      <c r="H17" s="131" t="str">
        <f>IF(Formula!D17*(Formula!F17/100)=0,"",Formula!D17*(Formula!F17/100))</f>
        <v/>
      </c>
      <c r="I17" s="131" t="str">
        <f t="shared" si="0"/>
        <v/>
      </c>
      <c r="J17" s="132" t="str">
        <f>IFERROR(IF(VLOOKUP($A17,'DID-list 2014'!$A$7:$K$350,10,0)="R",0,$I17)*OR(IF(VLOOKUP($A17,'DID-list 2014'!$A$7:$K$350,10,0)="NA",0,$I17)),$I17)</f>
        <v/>
      </c>
      <c r="K17" s="132" t="str">
        <f>IFERROR(IF(VLOOKUP($A17,'DID-list 2014'!$A$7:$K$350,11,0)="Y",0,$I17)*OR(IF(VLOOKUP($A17,'DID-list 2014'!$A$7:$K$350,11,0)="NA",0,$I17)),$I17)</f>
        <v/>
      </c>
      <c r="L17" s="133" t="str">
        <f t="shared" si="1"/>
        <v/>
      </c>
      <c r="M17" s="129" t="str">
        <f>IF(H17="","",IF(H17*Formula!N17=0,"",H17*Formula!N17))</f>
        <v/>
      </c>
      <c r="N17" s="129" t="str">
        <f>IF(H17="","",IF(H17*Formula!O17=0,"",H17*Formula!O17))</f>
        <v/>
      </c>
      <c r="O17" s="129" t="str">
        <f>IF(H17="","",IF(H17*Formula!P17=0,"",H17*Formula!P17))</f>
        <v/>
      </c>
      <c r="P17" s="129" t="str">
        <f t="shared" si="2"/>
        <v/>
      </c>
      <c r="Q17" s="134"/>
    </row>
    <row r="18" spans="1:17" ht="13">
      <c r="A18" s="129" t="str">
        <f>IF(Formula!J18=0,"",Formula!J18)</f>
        <v/>
      </c>
      <c r="B18" s="130" t="str">
        <f>IF(C18="","",IF(A18="",NonDID,IFERROR(VLOOKUP(A18,'DID-list 2014'!$A$5:$K$350,2,0),Invalid)))</f>
        <v/>
      </c>
      <c r="C18" s="130" t="str">
        <f>IF(Formula!C18=0,"",Formula!C18)</f>
        <v/>
      </c>
      <c r="D18" s="130" t="str">
        <f>IF(Formula!E18=0,"",Formula!E18)</f>
        <v/>
      </c>
      <c r="E18" s="128" t="str">
        <f>IFERROR(VLOOKUP($A18,'DID-list 2014'!$A$7:$K$350,8,0),"")</f>
        <v/>
      </c>
      <c r="F18" s="128" t="str">
        <f>IFERROR(VLOOKUP($A18,'DID-list 2014'!$A$7:$K$350,5,0),"")</f>
        <v/>
      </c>
      <c r="G18" s="128" t="str">
        <f>IFERROR(VLOOKUP($A18,'DID-list 2014'!$A$7:$K$350,9,0),"")</f>
        <v/>
      </c>
      <c r="H18" s="131" t="str">
        <f>IF(Formula!D18*(Formula!F18/100)=0,"",Formula!D18*(Formula!F18/100))</f>
        <v/>
      </c>
      <c r="I18" s="131" t="str">
        <f t="shared" si="0"/>
        <v/>
      </c>
      <c r="J18" s="132" t="str">
        <f>IFERROR(IF(VLOOKUP($A18,'DID-list 2014'!$A$7:$K$350,10,0)="R",0,$I18)*OR(IF(VLOOKUP($A18,'DID-list 2014'!$A$7:$K$350,10,0)="NA",0,$I18)),$I18)</f>
        <v/>
      </c>
      <c r="K18" s="132" t="str">
        <f>IFERROR(IF(VLOOKUP($A18,'DID-list 2014'!$A$7:$K$350,11,0)="Y",0,$I18)*OR(IF(VLOOKUP($A18,'DID-list 2014'!$A$7:$K$350,11,0)="NA",0,$I18)),$I18)</f>
        <v/>
      </c>
      <c r="L18" s="133" t="str">
        <f t="shared" si="1"/>
        <v/>
      </c>
      <c r="M18" s="129" t="str">
        <f>IF(H18="","",IF(H18*Formula!N18=0,"",H18*Formula!N18))</f>
        <v/>
      </c>
      <c r="N18" s="129" t="str">
        <f>IF(H18="","",IF(H18*Formula!O18=0,"",H18*Formula!O18))</f>
        <v/>
      </c>
      <c r="O18" s="129" t="str">
        <f>IF(H18="","",IF(H18*Formula!P18=0,"",H18*Formula!P18))</f>
        <v/>
      </c>
      <c r="P18" s="129" t="str">
        <f t="shared" si="2"/>
        <v/>
      </c>
      <c r="Q18" s="134"/>
    </row>
    <row r="19" spans="1:17" ht="13">
      <c r="A19" s="129" t="str">
        <f>IF(Formula!J19=0,"",Formula!J19)</f>
        <v/>
      </c>
      <c r="B19" s="130" t="str">
        <f>IF(C19="","",IF(A19="",NonDID,IFERROR(VLOOKUP(A19,'DID-list 2014'!$A$5:$K$350,2,0),Invalid)))</f>
        <v/>
      </c>
      <c r="C19" s="130" t="str">
        <f>IF(Formula!C19=0,"",Formula!C19)</f>
        <v/>
      </c>
      <c r="D19" s="130" t="str">
        <f>IF(Formula!E19=0,"",Formula!E19)</f>
        <v/>
      </c>
      <c r="E19" s="128" t="str">
        <f>IFERROR(VLOOKUP($A19,'DID-list 2014'!$A$7:$K$350,8,0),"")</f>
        <v/>
      </c>
      <c r="F19" s="128" t="str">
        <f>IFERROR(VLOOKUP($A19,'DID-list 2014'!$A$7:$K$350,5,0),"")</f>
        <v/>
      </c>
      <c r="G19" s="128" t="str">
        <f>IFERROR(VLOOKUP($A19,'DID-list 2014'!$A$7:$K$350,9,0),"")</f>
        <v/>
      </c>
      <c r="H19" s="131" t="str">
        <f>IF(Formula!D19*(Formula!F19/100)=0,"",Formula!D19*(Formula!F19/100))</f>
        <v/>
      </c>
      <c r="I19" s="131" t="str">
        <f t="shared" si="0"/>
        <v/>
      </c>
      <c r="J19" s="132" t="str">
        <f>IFERROR(IF(VLOOKUP($A19,'DID-list 2014'!$A$7:$K$350,10,0)="R",0,$I19)*OR(IF(VLOOKUP($A19,'DID-list 2014'!$A$7:$K$350,10,0)="NA",0,$I19)),$I19)</f>
        <v/>
      </c>
      <c r="K19" s="132" t="str">
        <f>IFERROR(IF(VLOOKUP($A19,'DID-list 2014'!$A$7:$K$350,11,0)="Y",0,$I19)*OR(IF(VLOOKUP($A19,'DID-list 2014'!$A$7:$K$350,11,0)="NA",0,$I19)),$I19)</f>
        <v/>
      </c>
      <c r="L19" s="133" t="str">
        <f t="shared" si="1"/>
        <v/>
      </c>
      <c r="M19" s="129" t="str">
        <f>IF(H19="","",IF(H19*Formula!N19=0,"",H19*Formula!N19))</f>
        <v/>
      </c>
      <c r="N19" s="129" t="str">
        <f>IF(H19="","",IF(H19*Formula!O19=0,"",H19*Formula!O19))</f>
        <v/>
      </c>
      <c r="O19" s="129" t="str">
        <f>IF(H19="","",IF(H19*Formula!P19=0,"",H19*Formula!P19))</f>
        <v/>
      </c>
      <c r="P19" s="129" t="str">
        <f t="shared" si="2"/>
        <v/>
      </c>
      <c r="Q19" s="134"/>
    </row>
    <row r="20" spans="1:17" ht="13">
      <c r="A20" s="129" t="str">
        <f>IF(Formula!J20=0,"",Formula!J20)</f>
        <v/>
      </c>
      <c r="B20" s="130" t="str">
        <f>IF(C20="","",IF(A20="",NonDID,IFERROR(VLOOKUP(A20,'DID-list 2014'!$A$5:$K$350,2,0),Invalid)))</f>
        <v/>
      </c>
      <c r="C20" s="130" t="str">
        <f>IF(Formula!C20=0,"",Formula!C20)</f>
        <v/>
      </c>
      <c r="D20" s="130" t="str">
        <f>IF(Formula!E20=0,"",Formula!E20)</f>
        <v/>
      </c>
      <c r="E20" s="128" t="str">
        <f>IFERROR(VLOOKUP($A20,'DID-list 2014'!$A$7:$K$350,8,0),"")</f>
        <v/>
      </c>
      <c r="F20" s="128" t="str">
        <f>IFERROR(VLOOKUP($A20,'DID-list 2014'!$A$7:$K$350,5,0),"")</f>
        <v/>
      </c>
      <c r="G20" s="128" t="str">
        <f>IFERROR(VLOOKUP($A20,'DID-list 2014'!$A$7:$K$350,9,0),"")</f>
        <v/>
      </c>
      <c r="H20" s="131" t="str">
        <f>IF(Formula!D20*(Formula!F20/100)=0,"",Formula!D20*(Formula!F20/100))</f>
        <v/>
      </c>
      <c r="I20" s="131" t="str">
        <f t="shared" si="0"/>
        <v/>
      </c>
      <c r="J20" s="132" t="str">
        <f>IFERROR(IF(VLOOKUP($A20,'DID-list 2014'!$A$7:$K$350,10,0)="R",0,$I20)*OR(IF(VLOOKUP($A20,'DID-list 2014'!$A$7:$K$350,10,0)="NA",0,$I20)),$I20)</f>
        <v/>
      </c>
      <c r="K20" s="132" t="str">
        <f>IFERROR(IF(VLOOKUP($A20,'DID-list 2014'!$A$7:$K$350,11,0)="Y",0,$I20)*OR(IF(VLOOKUP($A20,'DID-list 2014'!$A$7:$K$350,11,0)="NA",0,$I20)),$I20)</f>
        <v/>
      </c>
      <c r="L20" s="133" t="str">
        <f t="shared" si="1"/>
        <v/>
      </c>
      <c r="M20" s="129" t="str">
        <f>IF(H20="","",IF(H20*Formula!N20=0,"",H20*Formula!N20))</f>
        <v/>
      </c>
      <c r="N20" s="129" t="str">
        <f>IF(H20="","",IF(H20*Formula!O20=0,"",H20*Formula!O20))</f>
        <v/>
      </c>
      <c r="O20" s="129" t="str">
        <f>IF(H20="","",IF(H20*Formula!P20=0,"",H20*Formula!P20))</f>
        <v/>
      </c>
      <c r="P20" s="129" t="str">
        <f t="shared" si="2"/>
        <v/>
      </c>
      <c r="Q20" s="134"/>
    </row>
    <row r="21" spans="1:17" ht="13">
      <c r="A21" s="129" t="str">
        <f>IF(Formula!J21=0,"",Formula!J21)</f>
        <v/>
      </c>
      <c r="B21" s="130" t="str">
        <f>IF(C21="","",IF(A21="",NonDID,IFERROR(VLOOKUP(A21,'DID-list 2014'!$A$5:$K$350,2,0),Invalid)))</f>
        <v/>
      </c>
      <c r="C21" s="130" t="str">
        <f>IF(Formula!C21=0,"",Formula!C21)</f>
        <v/>
      </c>
      <c r="D21" s="130" t="str">
        <f>IF(Formula!E21=0,"",Formula!E21)</f>
        <v/>
      </c>
      <c r="E21" s="128" t="str">
        <f>IFERROR(VLOOKUP($A21,'DID-list 2014'!$A$7:$K$350,8,0),"")</f>
        <v/>
      </c>
      <c r="F21" s="128" t="str">
        <f>IFERROR(VLOOKUP($A21,'DID-list 2014'!$A$7:$K$350,5,0),"")</f>
        <v/>
      </c>
      <c r="G21" s="128" t="str">
        <f>IFERROR(VLOOKUP($A21,'DID-list 2014'!$A$7:$K$350,9,0),"")</f>
        <v/>
      </c>
      <c r="H21" s="131" t="str">
        <f>IF(Formula!D21*(Formula!F21/100)=0,"",Formula!D21*(Formula!F21/100))</f>
        <v/>
      </c>
      <c r="I21" s="131" t="str">
        <f t="shared" si="0"/>
        <v/>
      </c>
      <c r="J21" s="132" t="str">
        <f>IFERROR(IF(VLOOKUP($A21,'DID-list 2014'!$A$7:$K$350,10,0)="R",0,$I21)*OR(IF(VLOOKUP($A21,'DID-list 2014'!$A$7:$K$350,10,0)="NA",0,$I21)),$I21)</f>
        <v/>
      </c>
      <c r="K21" s="132" t="str">
        <f>IFERROR(IF(VLOOKUP($A21,'DID-list 2014'!$A$7:$K$350,11,0)="Y",0,$I21)*OR(IF(VLOOKUP($A21,'DID-list 2014'!$A$7:$K$350,11,0)="NA",0,$I21)),$I21)</f>
        <v/>
      </c>
      <c r="L21" s="133" t="str">
        <f t="shared" si="1"/>
        <v/>
      </c>
      <c r="M21" s="129" t="str">
        <f>IF(H21="","",IF(H21*Formula!N21=0,"",H21*Formula!N21))</f>
        <v/>
      </c>
      <c r="N21" s="129" t="str">
        <f>IF(H21="","",IF(H21*Formula!O21=0,"",H21*Formula!O21))</f>
        <v/>
      </c>
      <c r="O21" s="129" t="str">
        <f>IF(H21="","",IF(H21*Formula!P21=0,"",H21*Formula!P21))</f>
        <v/>
      </c>
      <c r="P21" s="129" t="str">
        <f t="shared" si="2"/>
        <v/>
      </c>
      <c r="Q21" s="134"/>
    </row>
    <row r="22" spans="1:17" ht="13">
      <c r="A22" s="129" t="str">
        <f>IF(Formula!J22=0,"",Formula!J22)</f>
        <v/>
      </c>
      <c r="B22" s="130" t="str">
        <f>IF(C22="","",IF(A22="",NonDID,IFERROR(VLOOKUP(A22,'DID-list 2014'!$A$5:$K$350,2,0),Invalid)))</f>
        <v/>
      </c>
      <c r="C22" s="130" t="str">
        <f>IF(Formula!C22=0,"",Formula!C22)</f>
        <v/>
      </c>
      <c r="D22" s="130" t="str">
        <f>IF(Formula!E22=0,"",Formula!E22)</f>
        <v/>
      </c>
      <c r="E22" s="128" t="str">
        <f>IFERROR(VLOOKUP($A22,'DID-list 2014'!$A$7:$K$350,8,0),"")</f>
        <v/>
      </c>
      <c r="F22" s="128" t="str">
        <f>IFERROR(VLOOKUP($A22,'DID-list 2014'!$A$7:$K$350,5,0),"")</f>
        <v/>
      </c>
      <c r="G22" s="128" t="str">
        <f>IFERROR(VLOOKUP($A22,'DID-list 2014'!$A$7:$K$350,9,0),"")</f>
        <v/>
      </c>
      <c r="H22" s="131" t="str">
        <f>IF(Formula!D22*(Formula!F22/100)=0,"",Formula!D22*(Formula!F22/100))</f>
        <v/>
      </c>
      <c r="I22" s="131" t="str">
        <f t="shared" si="0"/>
        <v/>
      </c>
      <c r="J22" s="132" t="str">
        <f>IFERROR(IF(VLOOKUP($A22,'DID-list 2014'!$A$7:$K$350,10,0)="R",0,$I22)*OR(IF(VLOOKUP($A22,'DID-list 2014'!$A$7:$K$350,10,0)="NA",0,$I22)),$I22)</f>
        <v/>
      </c>
      <c r="K22" s="132" t="str">
        <f>IFERROR(IF(VLOOKUP($A22,'DID-list 2014'!$A$7:$K$350,11,0)="Y",0,$I22)*OR(IF(VLOOKUP($A22,'DID-list 2014'!$A$7:$K$350,11,0)="NA",0,$I22)),$I22)</f>
        <v/>
      </c>
      <c r="L22" s="133" t="str">
        <f t="shared" si="1"/>
        <v/>
      </c>
      <c r="M22" s="129" t="str">
        <f>IF(H22="","",IF(H22*Formula!N22=0,"",H22*Formula!N22))</f>
        <v/>
      </c>
      <c r="N22" s="129" t="str">
        <f>IF(H22="","",IF(H22*Formula!O22=0,"",H22*Formula!O22))</f>
        <v/>
      </c>
      <c r="O22" s="129" t="str">
        <f>IF(H22="","",IF(H22*Formula!P22=0,"",H22*Formula!P22))</f>
        <v/>
      </c>
      <c r="P22" s="129" t="str">
        <f t="shared" si="2"/>
        <v/>
      </c>
      <c r="Q22" s="134"/>
    </row>
    <row r="23" spans="1:17" ht="13">
      <c r="A23" s="129" t="str">
        <f>IF(Formula!J23=0,"",Formula!J23)</f>
        <v/>
      </c>
      <c r="B23" s="130" t="str">
        <f>IF(C23="","",IF(A23="",NonDID,IFERROR(VLOOKUP(A23,'DID-list 2014'!$A$5:$K$350,2,0),Invalid)))</f>
        <v/>
      </c>
      <c r="C23" s="130" t="str">
        <f>IF(Formula!C23=0,"",Formula!C23)</f>
        <v/>
      </c>
      <c r="D23" s="130" t="str">
        <f>IF(Formula!E23=0,"",Formula!E23)</f>
        <v/>
      </c>
      <c r="E23" s="128" t="str">
        <f>IFERROR(VLOOKUP($A23,'DID-list 2014'!$A$7:$K$350,8,0),"")</f>
        <v/>
      </c>
      <c r="F23" s="128" t="str">
        <f>IFERROR(VLOOKUP($A23,'DID-list 2014'!$A$7:$K$350,5,0),"")</f>
        <v/>
      </c>
      <c r="G23" s="128" t="str">
        <f>IFERROR(VLOOKUP($A23,'DID-list 2014'!$A$7:$K$350,9,0),"")</f>
        <v/>
      </c>
      <c r="H23" s="131" t="str">
        <f>IF(Formula!D23*(Formula!F23/100)=0,"",Formula!D23*(Formula!F23/100))</f>
        <v/>
      </c>
      <c r="I23" s="131" t="str">
        <f t="shared" si="0"/>
        <v/>
      </c>
      <c r="J23" s="132" t="str">
        <f>IFERROR(IF(VLOOKUP($A23,'DID-list 2014'!$A$7:$K$350,10,0)="R",0,$I23)*OR(IF(VLOOKUP($A23,'DID-list 2014'!$A$7:$K$350,10,0)="NA",0,$I23)),$I23)</f>
        <v/>
      </c>
      <c r="K23" s="132" t="str">
        <f>IFERROR(IF(VLOOKUP($A23,'DID-list 2014'!$A$7:$K$350,11,0)="Y",0,$I23)*OR(IF(VLOOKUP($A23,'DID-list 2014'!$A$7:$K$350,11,0)="NA",0,$I23)),$I23)</f>
        <v/>
      </c>
      <c r="L23" s="133" t="str">
        <f t="shared" si="1"/>
        <v/>
      </c>
      <c r="M23" s="129" t="str">
        <f>IF(H23="","",IF(H23*Formula!N23=0,"",H23*Formula!N23))</f>
        <v/>
      </c>
      <c r="N23" s="129" t="str">
        <f>IF(H23="","",IF(H23*Formula!O23=0,"",H23*Formula!O23))</f>
        <v/>
      </c>
      <c r="O23" s="129" t="str">
        <f>IF(H23="","",IF(H23*Formula!P23=0,"",H23*Formula!P23))</f>
        <v/>
      </c>
      <c r="P23" s="129" t="str">
        <f t="shared" si="2"/>
        <v/>
      </c>
      <c r="Q23" s="134"/>
    </row>
    <row r="24" spans="1:17" ht="13">
      <c r="A24" s="129" t="str">
        <f>IF(Formula!J24=0,"",Formula!J24)</f>
        <v/>
      </c>
      <c r="B24" s="130" t="str">
        <f>IF(C24="","",IF(A24="",NonDID,IFERROR(VLOOKUP(A24,'DID-list 2014'!$A$5:$K$350,2,0),Invalid)))</f>
        <v/>
      </c>
      <c r="C24" s="130" t="str">
        <f>IF(Formula!C24=0,"",Formula!C24)</f>
        <v/>
      </c>
      <c r="D24" s="130" t="str">
        <f>IF(Formula!E24=0,"",Formula!E24)</f>
        <v/>
      </c>
      <c r="E24" s="128" t="str">
        <f>IFERROR(VLOOKUP($A24,'DID-list 2014'!$A$7:$K$350,8,0),"")</f>
        <v/>
      </c>
      <c r="F24" s="128" t="str">
        <f>IFERROR(VLOOKUP($A24,'DID-list 2014'!$A$7:$K$350,5,0),"")</f>
        <v/>
      </c>
      <c r="G24" s="128" t="str">
        <f>IFERROR(VLOOKUP($A24,'DID-list 2014'!$A$7:$K$350,9,0),"")</f>
        <v/>
      </c>
      <c r="H24" s="131" t="str">
        <f>IF(Formula!D24*(Formula!F24/100)=0,"",Formula!D24*(Formula!F24/100))</f>
        <v/>
      </c>
      <c r="I24" s="131" t="str">
        <f t="shared" si="0"/>
        <v/>
      </c>
      <c r="J24" s="132" t="str">
        <f>IFERROR(IF(VLOOKUP($A24,'DID-list 2014'!$A$7:$K$350,10,0)="R",0,$I24)*OR(IF(VLOOKUP($A24,'DID-list 2014'!$A$7:$K$350,10,0)="NA",0,$I24)),$I24)</f>
        <v/>
      </c>
      <c r="K24" s="132" t="str">
        <f>IFERROR(IF(VLOOKUP($A24,'DID-list 2014'!$A$7:$K$350,11,0)="Y",0,$I24)*OR(IF(VLOOKUP($A24,'DID-list 2014'!$A$7:$K$350,11,0)="NA",0,$I24)),$I24)</f>
        <v/>
      </c>
      <c r="L24" s="133" t="str">
        <f t="shared" si="1"/>
        <v/>
      </c>
      <c r="M24" s="129" t="str">
        <f>IF(H24="","",IF(H24*Formula!N24=0,"",H24*Formula!N24))</f>
        <v/>
      </c>
      <c r="N24" s="129" t="str">
        <f>IF(H24="","",IF(H24*Formula!O24=0,"",H24*Formula!O24))</f>
        <v/>
      </c>
      <c r="O24" s="129" t="str">
        <f>IF(H24="","",IF(H24*Formula!P24=0,"",H24*Formula!P24))</f>
        <v/>
      </c>
      <c r="P24" s="129" t="str">
        <f t="shared" si="2"/>
        <v/>
      </c>
      <c r="Q24" s="134"/>
    </row>
    <row r="25" spans="1:17" ht="13">
      <c r="A25" s="129" t="str">
        <f>IF(Formula!J25=0,"",Formula!J25)</f>
        <v/>
      </c>
      <c r="B25" s="130" t="str">
        <f>IF(C25="","",IF(A25="",NonDID,IFERROR(VLOOKUP(A25,'DID-list 2014'!$A$5:$K$350,2,0),Invalid)))</f>
        <v/>
      </c>
      <c r="C25" s="130" t="str">
        <f>IF(Formula!C25=0,"",Formula!C25)</f>
        <v/>
      </c>
      <c r="D25" s="130" t="str">
        <f>IF(Formula!E25=0,"",Formula!E25)</f>
        <v/>
      </c>
      <c r="E25" s="128" t="str">
        <f>IFERROR(VLOOKUP($A25,'DID-list 2014'!$A$7:$K$350,8,0),"")</f>
        <v/>
      </c>
      <c r="F25" s="128" t="str">
        <f>IFERROR(VLOOKUP($A25,'DID-list 2014'!$A$7:$K$350,5,0),"")</f>
        <v/>
      </c>
      <c r="G25" s="128" t="str">
        <f>IFERROR(VLOOKUP($A25,'DID-list 2014'!$A$7:$K$350,9,0),"")</f>
        <v/>
      </c>
      <c r="H25" s="131" t="str">
        <f>IF(Formula!D25*(Formula!F25/100)=0,"",Formula!D25*(Formula!F25/100))</f>
        <v/>
      </c>
      <c r="I25" s="131" t="str">
        <f t="shared" si="0"/>
        <v/>
      </c>
      <c r="J25" s="132" t="str">
        <f>IFERROR(IF(VLOOKUP($A25,'DID-list 2014'!$A$7:$K$350,10,0)="R",0,$I25)*OR(IF(VLOOKUP($A25,'DID-list 2014'!$A$7:$K$350,10,0)="NA",0,$I25)),$I25)</f>
        <v/>
      </c>
      <c r="K25" s="132" t="str">
        <f>IFERROR(IF(VLOOKUP($A25,'DID-list 2014'!$A$7:$K$350,11,0)="Y",0,$I25)*OR(IF(VLOOKUP($A25,'DID-list 2014'!$A$7:$K$350,11,0)="NA",0,$I25)),$I25)</f>
        <v/>
      </c>
      <c r="L25" s="133" t="str">
        <f t="shared" si="1"/>
        <v/>
      </c>
      <c r="M25" s="129" t="str">
        <f>IF(H25="","",IF(H25*Formula!N25=0,"",H25*Formula!N25))</f>
        <v/>
      </c>
      <c r="N25" s="129" t="str">
        <f>IF(H25="","",IF(H25*Formula!O25=0,"",H25*Formula!O25))</f>
        <v/>
      </c>
      <c r="O25" s="129" t="str">
        <f>IF(H25="","",IF(H25*Formula!P25=0,"",H25*Formula!P25))</f>
        <v/>
      </c>
      <c r="P25" s="129" t="str">
        <f t="shared" si="2"/>
        <v/>
      </c>
      <c r="Q25" s="134"/>
    </row>
    <row r="26" spans="1:17" ht="13">
      <c r="A26" s="129" t="str">
        <f>IF(Formula!J26=0,"",Formula!J26)</f>
        <v/>
      </c>
      <c r="B26" s="130" t="str">
        <f>IF(C26="","",IF(A26="",NonDID,IFERROR(VLOOKUP(A26,'DID-list 2014'!$A$5:$K$350,2,0),Invalid)))</f>
        <v/>
      </c>
      <c r="C26" s="130" t="str">
        <f>IF(Formula!C26=0,"",Formula!C26)</f>
        <v/>
      </c>
      <c r="D26" s="130" t="str">
        <f>IF(Formula!E26=0,"",Formula!E26)</f>
        <v/>
      </c>
      <c r="E26" s="128" t="str">
        <f>IFERROR(VLOOKUP($A26,'DID-list 2014'!$A$7:$K$350,8,0),"")</f>
        <v/>
      </c>
      <c r="F26" s="128" t="str">
        <f>IFERROR(VLOOKUP($A26,'DID-list 2014'!$A$7:$K$350,5,0),"")</f>
        <v/>
      </c>
      <c r="G26" s="128" t="str">
        <f>IFERROR(VLOOKUP($A26,'DID-list 2014'!$A$7:$K$350,9,0),"")</f>
        <v/>
      </c>
      <c r="H26" s="131" t="str">
        <f>IF(Formula!D26*(Formula!F26/100)=0,"",Formula!D26*(Formula!F26/100))</f>
        <v/>
      </c>
      <c r="I26" s="131" t="str">
        <f t="shared" si="0"/>
        <v/>
      </c>
      <c r="J26" s="132" t="str">
        <f>IFERROR(IF(VLOOKUP($A26,'DID-list 2014'!$A$7:$K$350,10,0)="R",0,$I26)*OR(IF(VLOOKUP($A26,'DID-list 2014'!$A$7:$K$350,10,0)="NA",0,$I26)),$I26)</f>
        <v/>
      </c>
      <c r="K26" s="132" t="str">
        <f>IFERROR(IF(VLOOKUP($A26,'DID-list 2014'!$A$7:$K$350,11,0)="Y",0,$I26)*OR(IF(VLOOKUP($A26,'DID-list 2014'!$A$7:$K$350,11,0)="NA",0,$I26)),$I26)</f>
        <v/>
      </c>
      <c r="L26" s="133" t="str">
        <f t="shared" si="1"/>
        <v/>
      </c>
      <c r="M26" s="129" t="str">
        <f>IF(H26="","",IF(H26*Formula!N26=0,"",H26*Formula!N26))</f>
        <v/>
      </c>
      <c r="N26" s="129" t="str">
        <f>IF(H26="","",IF(H26*Formula!O26=0,"",H26*Formula!O26))</f>
        <v/>
      </c>
      <c r="O26" s="129" t="str">
        <f>IF(H26="","",IF(H26*Formula!P26=0,"",H26*Formula!P26))</f>
        <v/>
      </c>
      <c r="P26" s="129" t="str">
        <f t="shared" si="2"/>
        <v/>
      </c>
      <c r="Q26" s="134"/>
    </row>
    <row r="27" spans="1:17" ht="13">
      <c r="A27" s="129" t="str">
        <f>IF(Formula!J27=0,"",Formula!J27)</f>
        <v/>
      </c>
      <c r="B27" s="130" t="str">
        <f>IF(C27="","",IF(A27="",NonDID,IFERROR(VLOOKUP(A27,'DID-list 2014'!$A$5:$K$350,2,0),Invalid)))</f>
        <v/>
      </c>
      <c r="C27" s="130" t="str">
        <f>IF(Formula!C27=0,"",Formula!C27)</f>
        <v/>
      </c>
      <c r="D27" s="130" t="str">
        <f>IF(Formula!E27=0,"",Formula!E27)</f>
        <v/>
      </c>
      <c r="E27" s="128" t="str">
        <f>IFERROR(VLOOKUP($A27,'DID-list 2014'!$A$7:$K$350,8,0),"")</f>
        <v/>
      </c>
      <c r="F27" s="128" t="str">
        <f>IFERROR(VLOOKUP($A27,'DID-list 2014'!$A$7:$K$350,5,0),"")</f>
        <v/>
      </c>
      <c r="G27" s="128" t="str">
        <f>IFERROR(VLOOKUP($A27,'DID-list 2014'!$A$7:$K$350,9,0),"")</f>
        <v/>
      </c>
      <c r="H27" s="131" t="str">
        <f>IF(Formula!D27*(Formula!F27/100)=0,"",Formula!D27*(Formula!F27/100))</f>
        <v/>
      </c>
      <c r="I27" s="131" t="str">
        <f t="shared" si="0"/>
        <v/>
      </c>
      <c r="J27" s="132" t="str">
        <f>IFERROR(IF(VLOOKUP($A27,'DID-list 2014'!$A$7:$K$350,10,0)="R",0,$I27)*OR(IF(VLOOKUP($A27,'DID-list 2014'!$A$7:$K$350,10,0)="NA",0,$I27)),$I27)</f>
        <v/>
      </c>
      <c r="K27" s="132" t="str">
        <f>IFERROR(IF(VLOOKUP($A27,'DID-list 2014'!$A$7:$K$350,11,0)="Y",0,$I27)*OR(IF(VLOOKUP($A27,'DID-list 2014'!$A$7:$K$350,11,0)="NA",0,$I27)),$I27)</f>
        <v/>
      </c>
      <c r="L27" s="133" t="str">
        <f t="shared" si="1"/>
        <v/>
      </c>
      <c r="M27" s="129" t="str">
        <f>IF(H27="","",IF(H27*Formula!N27=0,"",H27*Formula!N27))</f>
        <v/>
      </c>
      <c r="N27" s="129" t="str">
        <f>IF(H27="","",IF(H27*Formula!O27=0,"",H27*Formula!O27))</f>
        <v/>
      </c>
      <c r="O27" s="129" t="str">
        <f>IF(H27="","",IF(H27*Formula!P27=0,"",H27*Formula!P27))</f>
        <v/>
      </c>
      <c r="P27" s="129" t="str">
        <f t="shared" si="2"/>
        <v/>
      </c>
      <c r="Q27" s="134"/>
    </row>
    <row r="28" spans="1:17" ht="13">
      <c r="A28" s="129" t="str">
        <f>IF(Formula!J28=0,"",Formula!J28)</f>
        <v/>
      </c>
      <c r="B28" s="130" t="str">
        <f>IF(C28="","",IF(A28="",NonDID,IFERROR(VLOOKUP(A28,'DID-list 2014'!$A$5:$K$350,2,0),Invalid)))</f>
        <v/>
      </c>
      <c r="C28" s="130" t="str">
        <f>IF(Formula!C28=0,"",Formula!C28)</f>
        <v/>
      </c>
      <c r="D28" s="130" t="str">
        <f>IF(Formula!E28=0,"",Formula!E28)</f>
        <v/>
      </c>
      <c r="E28" s="128" t="str">
        <f>IFERROR(VLOOKUP($A28,'DID-list 2014'!$A$7:$K$350,8,0),"")</f>
        <v/>
      </c>
      <c r="F28" s="128" t="str">
        <f>IFERROR(VLOOKUP($A28,'DID-list 2014'!$A$7:$K$350,5,0),"")</f>
        <v/>
      </c>
      <c r="G28" s="128" t="str">
        <f>IFERROR(VLOOKUP($A28,'DID-list 2014'!$A$7:$K$350,9,0),"")</f>
        <v/>
      </c>
      <c r="H28" s="131" t="str">
        <f>IF(Formula!D28*(Formula!F28/100)=0,"",Formula!D28*(Formula!F28/100))</f>
        <v/>
      </c>
      <c r="I28" s="131" t="str">
        <f t="shared" si="0"/>
        <v/>
      </c>
      <c r="J28" s="132" t="str">
        <f>IFERROR(IF(VLOOKUP($A28,'DID-list 2014'!$A$7:$K$350,10,0)="R",0,$I28)*OR(IF(VLOOKUP($A28,'DID-list 2014'!$A$7:$K$350,10,0)="NA",0,$I28)),$I28)</f>
        <v/>
      </c>
      <c r="K28" s="132" t="str">
        <f>IFERROR(IF(VLOOKUP($A28,'DID-list 2014'!$A$7:$K$350,11,0)="Y",0,$I28)*OR(IF(VLOOKUP($A28,'DID-list 2014'!$A$7:$K$350,11,0)="NA",0,$I28)),$I28)</f>
        <v/>
      </c>
      <c r="L28" s="133" t="str">
        <f t="shared" si="1"/>
        <v/>
      </c>
      <c r="M28" s="129" t="str">
        <f>IF(H28="","",IF(H28*Formula!N28=0,"",H28*Formula!N28))</f>
        <v/>
      </c>
      <c r="N28" s="129" t="str">
        <f>IF(H28="","",IF(H28*Formula!O28=0,"",H28*Formula!O28))</f>
        <v/>
      </c>
      <c r="O28" s="129" t="str">
        <f>IF(H28="","",IF(H28*Formula!P28=0,"",H28*Formula!P28))</f>
        <v/>
      </c>
      <c r="P28" s="129" t="str">
        <f t="shared" si="2"/>
        <v/>
      </c>
      <c r="Q28" s="134"/>
    </row>
    <row r="29" spans="1:17" ht="13">
      <c r="A29" s="129" t="str">
        <f>IF(Formula!J29=0,"",Formula!J29)</f>
        <v/>
      </c>
      <c r="B29" s="130" t="str">
        <f>IF(C29="","",IF(A29="",NonDID,IFERROR(VLOOKUP(A29,'DID-list 2014'!$A$5:$K$350,2,0),Invalid)))</f>
        <v/>
      </c>
      <c r="C29" s="130" t="str">
        <f>IF(Formula!C29=0,"",Formula!C29)</f>
        <v/>
      </c>
      <c r="D29" s="130" t="str">
        <f>IF(Formula!E29=0,"",Formula!E29)</f>
        <v/>
      </c>
      <c r="E29" s="128" t="str">
        <f>IFERROR(VLOOKUP($A29,'DID-list 2014'!$A$7:$K$350,8,0),"")</f>
        <v/>
      </c>
      <c r="F29" s="128" t="str">
        <f>IFERROR(VLOOKUP($A29,'DID-list 2014'!$A$7:$K$350,5,0),"")</f>
        <v/>
      </c>
      <c r="G29" s="128" t="str">
        <f>IFERROR(VLOOKUP($A29,'DID-list 2014'!$A$7:$K$350,9,0),"")</f>
        <v/>
      </c>
      <c r="H29" s="131" t="str">
        <f>IF(Formula!D29*(Formula!F29/100)=0,"",Formula!D29*(Formula!F29/100))</f>
        <v/>
      </c>
      <c r="I29" s="131" t="str">
        <f t="shared" si="0"/>
        <v/>
      </c>
      <c r="J29" s="132" t="str">
        <f>IFERROR(IF(VLOOKUP($A29,'DID-list 2014'!$A$7:$K$350,10,0)="R",0,$I29)*OR(IF(VLOOKUP($A29,'DID-list 2014'!$A$7:$K$350,10,0)="NA",0,$I29)),$I29)</f>
        <v/>
      </c>
      <c r="K29" s="132" t="str">
        <f>IFERROR(IF(VLOOKUP($A29,'DID-list 2014'!$A$7:$K$350,11,0)="Y",0,$I29)*OR(IF(VLOOKUP($A29,'DID-list 2014'!$A$7:$K$350,11,0)="NA",0,$I29)),$I29)</f>
        <v/>
      </c>
      <c r="L29" s="133" t="str">
        <f t="shared" si="1"/>
        <v/>
      </c>
      <c r="M29" s="129" t="str">
        <f>IF(H29="","",IF(H29*Formula!N29=0,"",H29*Formula!N29))</f>
        <v/>
      </c>
      <c r="N29" s="129" t="str">
        <f>IF(H29="","",IF(H29*Formula!O29=0,"",H29*Formula!O29))</f>
        <v/>
      </c>
      <c r="O29" s="129" t="str">
        <f>IF(H29="","",IF(H29*Formula!P29=0,"",H29*Formula!P29))</f>
        <v/>
      </c>
      <c r="P29" s="129" t="str">
        <f t="shared" si="2"/>
        <v/>
      </c>
      <c r="Q29" s="134"/>
    </row>
    <row r="30" spans="1:17" ht="13">
      <c r="A30" s="129" t="str">
        <f>IF(Formula!J30=0,"",Formula!J30)</f>
        <v/>
      </c>
      <c r="B30" s="130" t="str">
        <f>IF(C30="","",IF(A30="",NonDID,IFERROR(VLOOKUP(A30,'DID-list 2014'!$A$5:$K$350,2,0),Invalid)))</f>
        <v/>
      </c>
      <c r="C30" s="130" t="str">
        <f>IF(Formula!C30=0,"",Formula!C30)</f>
        <v/>
      </c>
      <c r="D30" s="130" t="str">
        <f>IF(Formula!E30=0,"",Formula!E30)</f>
        <v/>
      </c>
      <c r="E30" s="128" t="str">
        <f>IFERROR(VLOOKUP($A30,'DID-list 2014'!$A$7:$K$350,8,0),"")</f>
        <v/>
      </c>
      <c r="F30" s="128" t="str">
        <f>IFERROR(VLOOKUP($A30,'DID-list 2014'!$A$7:$K$350,5,0),"")</f>
        <v/>
      </c>
      <c r="G30" s="128" t="str">
        <f>IFERROR(VLOOKUP($A30,'DID-list 2014'!$A$7:$K$350,9,0),"")</f>
        <v/>
      </c>
      <c r="H30" s="131" t="str">
        <f>IF(Formula!D30*(Formula!F30/100)=0,"",Formula!D30*(Formula!F30/100))</f>
        <v/>
      </c>
      <c r="I30" s="131" t="str">
        <f t="shared" si="0"/>
        <v/>
      </c>
      <c r="J30" s="132" t="str">
        <f>IFERROR(IF(VLOOKUP($A30,'DID-list 2014'!$A$7:$K$350,10,0)="R",0,$I30)*OR(IF(VLOOKUP($A30,'DID-list 2014'!$A$7:$K$350,10,0)="NA",0,$I30)),$I30)</f>
        <v/>
      </c>
      <c r="K30" s="132" t="str">
        <f>IFERROR(IF(VLOOKUP($A30,'DID-list 2014'!$A$7:$K$350,11,0)="Y",0,$I30)*OR(IF(VLOOKUP($A30,'DID-list 2014'!$A$7:$K$350,11,0)="NA",0,$I30)),$I30)</f>
        <v/>
      </c>
      <c r="L30" s="133" t="str">
        <f t="shared" si="1"/>
        <v/>
      </c>
      <c r="M30" s="129" t="str">
        <f>IF(H30="","",IF(H30*Formula!N30=0,"",H30*Formula!N30))</f>
        <v/>
      </c>
      <c r="N30" s="129" t="str">
        <f>IF(H30="","",IF(H30*Formula!O30=0,"",H30*Formula!O30))</f>
        <v/>
      </c>
      <c r="O30" s="129" t="str">
        <f>IF(H30="","",IF(H30*Formula!P30=0,"",H30*Formula!P30))</f>
        <v/>
      </c>
      <c r="P30" s="129" t="str">
        <f t="shared" si="2"/>
        <v/>
      </c>
      <c r="Q30" s="134"/>
    </row>
    <row r="31" spans="1:17" ht="13">
      <c r="A31" s="129" t="str">
        <f>IF(Formula!J31=0,"",Formula!J31)</f>
        <v/>
      </c>
      <c r="B31" s="130" t="str">
        <f>IF(C31="","",IF(A31="",NonDID,IFERROR(VLOOKUP(A31,'DID-list 2014'!$A$5:$K$350,2,0),Invalid)))</f>
        <v/>
      </c>
      <c r="C31" s="130" t="str">
        <f>IF(Formula!C31=0,"",Formula!C31)</f>
        <v/>
      </c>
      <c r="D31" s="130" t="str">
        <f>IF(Formula!E31=0,"",Formula!E31)</f>
        <v/>
      </c>
      <c r="E31" s="128" t="str">
        <f>IFERROR(VLOOKUP($A31,'DID-list 2014'!$A$7:$K$350,8,0),"")</f>
        <v/>
      </c>
      <c r="F31" s="128" t="str">
        <f>IFERROR(VLOOKUP($A31,'DID-list 2014'!$A$7:$K$350,5,0),"")</f>
        <v/>
      </c>
      <c r="G31" s="128" t="str">
        <f>IFERROR(VLOOKUP($A31,'DID-list 2014'!$A$7:$K$350,9,0),"")</f>
        <v/>
      </c>
      <c r="H31" s="131" t="str">
        <f>IF(Formula!D31*(Formula!F31/100)=0,"",Formula!D31*(Formula!F31/100))</f>
        <v/>
      </c>
      <c r="I31" s="131" t="str">
        <f t="shared" si="0"/>
        <v/>
      </c>
      <c r="J31" s="132" t="str">
        <f>IFERROR(IF(VLOOKUP($A31,'DID-list 2014'!$A$7:$K$350,10,0)="R",0,$I31)*OR(IF(VLOOKUP($A31,'DID-list 2014'!$A$7:$K$350,10,0)="NA",0,$I31)),$I31)</f>
        <v/>
      </c>
      <c r="K31" s="132" t="str">
        <f>IFERROR(IF(VLOOKUP($A31,'DID-list 2014'!$A$7:$K$350,11,0)="Y",0,$I31)*OR(IF(VLOOKUP($A31,'DID-list 2014'!$A$7:$K$350,11,0)="NA",0,$I31)),$I31)</f>
        <v/>
      </c>
      <c r="L31" s="133" t="str">
        <f t="shared" si="1"/>
        <v/>
      </c>
      <c r="M31" s="129" t="str">
        <f>IF(H31="","",IF(H31*Formula!N31=0,"",H31*Formula!N31))</f>
        <v/>
      </c>
      <c r="N31" s="129" t="str">
        <f>IF(H31="","",IF(H31*Formula!O31=0,"",H31*Formula!O31))</f>
        <v/>
      </c>
      <c r="O31" s="129" t="str">
        <f>IF(H31="","",IF(H31*Formula!P31=0,"",H31*Formula!P31))</f>
        <v/>
      </c>
      <c r="P31" s="129" t="str">
        <f t="shared" si="2"/>
        <v/>
      </c>
      <c r="Q31" s="134"/>
    </row>
    <row r="32" spans="1:17" ht="13">
      <c r="A32" s="129" t="str">
        <f>IF(Formula!J32=0,"",Formula!J32)</f>
        <v/>
      </c>
      <c r="B32" s="130" t="str">
        <f>IF(C32="","",IF(A32="",NonDID,IFERROR(VLOOKUP(A32,'DID-list 2014'!$A$5:$K$350,2,0),Invalid)))</f>
        <v/>
      </c>
      <c r="C32" s="130" t="str">
        <f>IF(Formula!C32=0,"",Formula!C32)</f>
        <v/>
      </c>
      <c r="D32" s="130" t="str">
        <f>IF(Formula!E32=0,"",Formula!E32)</f>
        <v/>
      </c>
      <c r="E32" s="128" t="str">
        <f>IFERROR(VLOOKUP($A32,'DID-list 2014'!$A$7:$K$350,8,0),"")</f>
        <v/>
      </c>
      <c r="F32" s="128" t="str">
        <f>IFERROR(VLOOKUP($A32,'DID-list 2014'!$A$7:$K$350,5,0),"")</f>
        <v/>
      </c>
      <c r="G32" s="128" t="str">
        <f>IFERROR(VLOOKUP($A32,'DID-list 2014'!$A$7:$K$350,9,0),"")</f>
        <v/>
      </c>
      <c r="H32" s="131" t="str">
        <f>IF(Formula!D32*(Formula!F32/100)=0,"",Formula!D32*(Formula!F32/100))</f>
        <v/>
      </c>
      <c r="I32" s="131" t="str">
        <f t="shared" si="0"/>
        <v/>
      </c>
      <c r="J32" s="132" t="str">
        <f>IFERROR(IF(VLOOKUP($A32,'DID-list 2014'!$A$7:$K$350,10,0)="R",0,$I32)*OR(IF(VLOOKUP($A32,'DID-list 2014'!$A$7:$K$350,10,0)="NA",0,$I32)),$I32)</f>
        <v/>
      </c>
      <c r="K32" s="132" t="str">
        <f>IFERROR(IF(VLOOKUP($A32,'DID-list 2014'!$A$7:$K$350,11,0)="Y",0,$I32)*OR(IF(VLOOKUP($A32,'DID-list 2014'!$A$7:$K$350,11,0)="NA",0,$I32)),$I32)</f>
        <v/>
      </c>
      <c r="L32" s="133" t="str">
        <f t="shared" si="1"/>
        <v/>
      </c>
      <c r="M32" s="129" t="str">
        <f>IF(H32="","",IF(H32*Formula!N32=0,"",H32*Formula!N32))</f>
        <v/>
      </c>
      <c r="N32" s="129" t="str">
        <f>IF(H32="","",IF(H32*Formula!O32=0,"",H32*Formula!O32))</f>
        <v/>
      </c>
      <c r="O32" s="129" t="str">
        <f>IF(H32="","",IF(H32*Formula!P32=0,"",H32*Formula!P32))</f>
        <v/>
      </c>
      <c r="P32" s="129" t="str">
        <f t="shared" si="2"/>
        <v/>
      </c>
      <c r="Q32" s="134"/>
    </row>
    <row r="33" spans="1:17" ht="13">
      <c r="A33" s="129" t="str">
        <f>IF(Formula!J33=0,"",Formula!J33)</f>
        <v/>
      </c>
      <c r="B33" s="130" t="str">
        <f>IF(C33="","",IF(A33="",NonDID,IFERROR(VLOOKUP(A33,'DID-list 2014'!$A$5:$K$350,2,0),Invalid)))</f>
        <v/>
      </c>
      <c r="C33" s="130" t="str">
        <f>IF(Formula!C33=0,"",Formula!C33)</f>
        <v/>
      </c>
      <c r="D33" s="130" t="str">
        <f>IF(Formula!E33=0,"",Formula!E33)</f>
        <v/>
      </c>
      <c r="E33" s="128" t="str">
        <f>IFERROR(VLOOKUP($A33,'DID-list 2014'!$A$7:$K$350,8,0),"")</f>
        <v/>
      </c>
      <c r="F33" s="128" t="str">
        <f>IFERROR(VLOOKUP($A33,'DID-list 2014'!$A$7:$K$350,5,0),"")</f>
        <v/>
      </c>
      <c r="G33" s="128" t="str">
        <f>IFERROR(VLOOKUP($A33,'DID-list 2014'!$A$7:$K$350,9,0),"")</f>
        <v/>
      </c>
      <c r="H33" s="131" t="str">
        <f>IF(Formula!D33*(Formula!F33/100)=0,"",Formula!D33*(Formula!F33/100))</f>
        <v/>
      </c>
      <c r="I33" s="131" t="str">
        <f t="shared" si="0"/>
        <v/>
      </c>
      <c r="J33" s="132" t="str">
        <f>IFERROR(IF(VLOOKUP($A33,'DID-list 2014'!$A$7:$K$350,10,0)="R",0,$I33)*OR(IF(VLOOKUP($A33,'DID-list 2014'!$A$7:$K$350,10,0)="NA",0,$I33)),$I33)</f>
        <v/>
      </c>
      <c r="K33" s="132" t="str">
        <f>IFERROR(IF(VLOOKUP($A33,'DID-list 2014'!$A$7:$K$350,11,0)="Y",0,$I33)*OR(IF(VLOOKUP($A33,'DID-list 2014'!$A$7:$K$350,11,0)="NA",0,$I33)),$I33)</f>
        <v/>
      </c>
      <c r="L33" s="133" t="str">
        <f t="shared" si="1"/>
        <v/>
      </c>
      <c r="M33" s="129" t="str">
        <f>IF(H33="","",IF(H33*Formula!N33=0,"",H33*Formula!N33))</f>
        <v/>
      </c>
      <c r="N33" s="129" t="str">
        <f>IF(H33="","",IF(H33*Formula!O33=0,"",H33*Formula!O33))</f>
        <v/>
      </c>
      <c r="O33" s="129" t="str">
        <f>IF(H33="","",IF(H33*Formula!P33=0,"",H33*Formula!P33))</f>
        <v/>
      </c>
      <c r="P33" s="129" t="str">
        <f t="shared" si="2"/>
        <v/>
      </c>
      <c r="Q33" s="134"/>
    </row>
    <row r="34" spans="1:17" ht="13">
      <c r="A34" s="129" t="str">
        <f>IF(Formula!J34=0,"",Formula!J34)</f>
        <v/>
      </c>
      <c r="B34" s="130" t="str">
        <f>IF(C34="","",IF(A34="",NonDID,IFERROR(VLOOKUP(A34,'DID-list 2014'!$A$5:$K$350,2,0),Invalid)))</f>
        <v/>
      </c>
      <c r="C34" s="130" t="str">
        <f>IF(Formula!C34=0,"",Formula!C34)</f>
        <v/>
      </c>
      <c r="D34" s="130" t="str">
        <f>IF(Formula!E34=0,"",Formula!E34)</f>
        <v/>
      </c>
      <c r="E34" s="128" t="str">
        <f>IFERROR(VLOOKUP($A34,'DID-list 2014'!$A$7:$K$350,8,0),"")</f>
        <v/>
      </c>
      <c r="F34" s="128" t="str">
        <f>IFERROR(VLOOKUP($A34,'DID-list 2014'!$A$7:$K$350,5,0),"")</f>
        <v/>
      </c>
      <c r="G34" s="128" t="str">
        <f>IFERROR(VLOOKUP($A34,'DID-list 2014'!$A$7:$K$350,9,0),"")</f>
        <v/>
      </c>
      <c r="H34" s="131" t="str">
        <f>IF(Formula!D34*(Formula!F34/100)=0,"",Formula!D34*(Formula!F34/100))</f>
        <v/>
      </c>
      <c r="I34" s="131" t="str">
        <f t="shared" si="0"/>
        <v/>
      </c>
      <c r="J34" s="132" t="str">
        <f>IFERROR(IF(VLOOKUP($A34,'DID-list 2014'!$A$7:$K$350,10,0)="R",0,$I34)*OR(IF(VLOOKUP($A34,'DID-list 2014'!$A$7:$K$350,10,0)="NA",0,$I34)),$I34)</f>
        <v/>
      </c>
      <c r="K34" s="132" t="str">
        <f>IFERROR(IF(VLOOKUP($A34,'DID-list 2014'!$A$7:$K$350,11,0)="Y",0,$I34)*OR(IF(VLOOKUP($A34,'DID-list 2014'!$A$7:$K$350,11,0)="NA",0,$I34)),$I34)</f>
        <v/>
      </c>
      <c r="L34" s="133" t="str">
        <f t="shared" si="1"/>
        <v/>
      </c>
      <c r="M34" s="129" t="str">
        <f>IF(H34="","",IF(H34*Formula!N34=0,"",H34*Formula!N34))</f>
        <v/>
      </c>
      <c r="N34" s="129" t="str">
        <f>IF(H34="","",IF(H34*Formula!O34=0,"",H34*Formula!O34))</f>
        <v/>
      </c>
      <c r="O34" s="129" t="str">
        <f>IF(H34="","",IF(H34*Formula!P34=0,"",H34*Formula!P34))</f>
        <v/>
      </c>
      <c r="P34" s="129" t="str">
        <f t="shared" si="2"/>
        <v/>
      </c>
      <c r="Q34" s="134"/>
    </row>
    <row r="35" spans="1:17" ht="13">
      <c r="A35" s="129" t="str">
        <f>IF(Formula!J35=0,"",Formula!J35)</f>
        <v/>
      </c>
      <c r="B35" s="130" t="str">
        <f>IF(C35="","",IF(A35="",NonDID,IFERROR(VLOOKUP(A35,'DID-list 2014'!$A$5:$K$350,2,0),Invalid)))</f>
        <v/>
      </c>
      <c r="C35" s="130" t="str">
        <f>IF(Formula!C35=0,"",Formula!C35)</f>
        <v/>
      </c>
      <c r="D35" s="130" t="str">
        <f>IF(Formula!E35=0,"",Formula!E35)</f>
        <v/>
      </c>
      <c r="E35" s="128" t="str">
        <f>IFERROR(VLOOKUP($A35,'DID-list 2014'!$A$7:$K$350,8,0),"")</f>
        <v/>
      </c>
      <c r="F35" s="128" t="str">
        <f>IFERROR(VLOOKUP($A35,'DID-list 2014'!$A$7:$K$350,5,0),"")</f>
        <v/>
      </c>
      <c r="G35" s="128" t="str">
        <f>IFERROR(VLOOKUP($A35,'DID-list 2014'!$A$7:$K$350,9,0),"")</f>
        <v/>
      </c>
      <c r="H35" s="131" t="str">
        <f>IF(Formula!D35*(Formula!F35/100)=0,"",Formula!D35*(Formula!F35/100))</f>
        <v/>
      </c>
      <c r="I35" s="131" t="str">
        <f t="shared" si="0"/>
        <v/>
      </c>
      <c r="J35" s="132" t="str">
        <f>IFERROR(IF(VLOOKUP($A35,'DID-list 2014'!$A$7:$K$350,10,0)="R",0,$I35)*OR(IF(VLOOKUP($A35,'DID-list 2014'!$A$7:$K$350,10,0)="NA",0,$I35)),$I35)</f>
        <v/>
      </c>
      <c r="K35" s="132" t="str">
        <f>IFERROR(IF(VLOOKUP($A35,'DID-list 2014'!$A$7:$K$350,11,0)="Y",0,$I35)*OR(IF(VLOOKUP($A35,'DID-list 2014'!$A$7:$K$350,11,0)="NA",0,$I35)),$I35)</f>
        <v/>
      </c>
      <c r="L35" s="133" t="str">
        <f t="shared" si="1"/>
        <v/>
      </c>
      <c r="M35" s="129" t="str">
        <f>IF(H35="","",IF(H35*Formula!N35=0,"",H35*Formula!N35))</f>
        <v/>
      </c>
      <c r="N35" s="129" t="str">
        <f>IF(H35="","",IF(H35*Formula!O35=0,"",H35*Formula!O35))</f>
        <v/>
      </c>
      <c r="O35" s="129" t="str">
        <f>IF(H35="","",IF(H35*Formula!P35=0,"",H35*Formula!P35))</f>
        <v/>
      </c>
      <c r="P35" s="129" t="str">
        <f t="shared" si="2"/>
        <v/>
      </c>
      <c r="Q35" s="134"/>
    </row>
    <row r="36" spans="1:17" ht="13">
      <c r="A36" s="129" t="str">
        <f>IF(Formula!J36=0,"",Formula!J36)</f>
        <v/>
      </c>
      <c r="B36" s="130" t="str">
        <f>IF(C36="","",IF(A36="",NonDID,IFERROR(VLOOKUP(A36,'DID-list 2014'!$A$5:$K$350,2,0),Invalid)))</f>
        <v/>
      </c>
      <c r="C36" s="130" t="str">
        <f>IF(Formula!C36=0,"",Formula!C36)</f>
        <v/>
      </c>
      <c r="D36" s="130" t="str">
        <f>IF(Formula!E36=0,"",Formula!E36)</f>
        <v/>
      </c>
      <c r="E36" s="128" t="str">
        <f>IFERROR(VLOOKUP($A36,'DID-list 2014'!$A$7:$K$350,8,0),"")</f>
        <v/>
      </c>
      <c r="F36" s="128" t="str">
        <f>IFERROR(VLOOKUP($A36,'DID-list 2014'!$A$7:$K$350,5,0),"")</f>
        <v/>
      </c>
      <c r="G36" s="128" t="str">
        <f>IFERROR(VLOOKUP($A36,'DID-list 2014'!$A$7:$K$350,9,0),"")</f>
        <v/>
      </c>
      <c r="H36" s="131" t="str">
        <f>IF(Formula!D36*(Formula!F36/100)=0,"",Formula!D36*(Formula!F36/100))</f>
        <v/>
      </c>
      <c r="I36" s="131" t="str">
        <f t="shared" si="0"/>
        <v/>
      </c>
      <c r="J36" s="132" t="str">
        <f>IFERROR(IF(VLOOKUP($A36,'DID-list 2014'!$A$7:$K$350,10,0)="R",0,$I36)*OR(IF(VLOOKUP($A36,'DID-list 2014'!$A$7:$K$350,10,0)="NA",0,$I36)),$I36)</f>
        <v/>
      </c>
      <c r="K36" s="132" t="str">
        <f>IFERROR(IF(VLOOKUP($A36,'DID-list 2014'!$A$7:$K$350,11,0)="Y",0,$I36)*OR(IF(VLOOKUP($A36,'DID-list 2014'!$A$7:$K$350,11,0)="NA",0,$I36)),$I36)</f>
        <v/>
      </c>
      <c r="L36" s="133" t="str">
        <f t="shared" si="1"/>
        <v/>
      </c>
      <c r="M36" s="129" t="str">
        <f>IF(H36="","",IF(H36*Formula!N36=0,"",H36*Formula!N36))</f>
        <v/>
      </c>
      <c r="N36" s="129" t="str">
        <f>IF(H36="","",IF(H36*Formula!O36=0,"",H36*Formula!O36))</f>
        <v/>
      </c>
      <c r="O36" s="129" t="str">
        <f>IF(H36="","",IF(H36*Formula!P36=0,"",H36*Formula!P36))</f>
        <v/>
      </c>
      <c r="P36" s="129" t="str">
        <f t="shared" si="2"/>
        <v/>
      </c>
      <c r="Q36" s="134"/>
    </row>
    <row r="37" spans="1:17" ht="13">
      <c r="A37" s="123"/>
      <c r="B37" s="142" t="s">
        <v>2</v>
      </c>
      <c r="C37" s="142"/>
      <c r="D37" s="143"/>
      <c r="E37" s="142"/>
      <c r="F37" s="142"/>
      <c r="G37" s="142"/>
      <c r="H37" s="144">
        <f>SUM(H6:H36)</f>
        <v>0</v>
      </c>
      <c r="I37" s="144">
        <f t="shared" ref="I37:P37" si="3">SUM(I6:I35)</f>
        <v>0</v>
      </c>
      <c r="J37" s="144">
        <f t="shared" si="3"/>
        <v>0</v>
      </c>
      <c r="K37" s="144">
        <f t="shared" si="3"/>
        <v>0</v>
      </c>
      <c r="L37" s="145">
        <f t="shared" si="3"/>
        <v>0</v>
      </c>
      <c r="M37" s="145">
        <f t="shared" si="3"/>
        <v>0</v>
      </c>
      <c r="N37" s="145">
        <f t="shared" si="3"/>
        <v>0</v>
      </c>
      <c r="O37" s="145">
        <f t="shared" si="3"/>
        <v>0</v>
      </c>
      <c r="P37" s="145">
        <f t="shared" si="3"/>
        <v>0</v>
      </c>
      <c r="Q37" s="134"/>
    </row>
    <row r="38" spans="1:17" ht="13">
      <c r="A38" s="123"/>
      <c r="B38" s="146"/>
      <c r="C38" s="146"/>
      <c r="D38" s="123"/>
      <c r="E38" s="146"/>
      <c r="F38" s="146"/>
      <c r="G38" s="146"/>
      <c r="H38" s="147"/>
      <c r="I38" s="147"/>
      <c r="J38" s="147"/>
      <c r="K38" s="147"/>
      <c r="L38" s="148"/>
      <c r="M38" s="149"/>
      <c r="N38" s="150"/>
      <c r="O38" s="123"/>
      <c r="P38" s="134"/>
      <c r="Q38" s="134"/>
    </row>
    <row r="39" spans="1:17" ht="13">
      <c r="A39" s="123"/>
      <c r="B39" s="146"/>
      <c r="C39" s="146"/>
      <c r="D39" s="123"/>
      <c r="E39" s="146"/>
      <c r="F39" s="146"/>
      <c r="G39" s="146"/>
      <c r="H39" s="147"/>
      <c r="I39" s="147"/>
      <c r="J39" s="147"/>
      <c r="K39" s="147"/>
      <c r="L39" s="148"/>
      <c r="M39" s="149"/>
      <c r="N39" s="150"/>
      <c r="O39" s="123"/>
      <c r="P39" s="134"/>
      <c r="Q39" s="134"/>
    </row>
    <row r="40" spans="1:17" ht="13">
      <c r="A40" s="127"/>
      <c r="B40" s="123"/>
      <c r="C40" s="123"/>
      <c r="D40" s="123"/>
      <c r="E40" s="123"/>
      <c r="F40" s="123"/>
      <c r="G40" s="123"/>
      <c r="H40" s="123"/>
      <c r="I40" s="179" t="s">
        <v>247</v>
      </c>
      <c r="J40" s="180"/>
      <c r="K40" s="180"/>
      <c r="L40" s="471" t="str">
        <f>L50</f>
        <v>R17</v>
      </c>
      <c r="M40" s="471"/>
      <c r="N40" s="181" t="s">
        <v>409</v>
      </c>
      <c r="O40" s="181" t="str">
        <f>O50</f>
        <v>R18</v>
      </c>
      <c r="P40" s="181" t="str">
        <f>P50</f>
        <v>R18</v>
      </c>
      <c r="Q40" s="123"/>
    </row>
    <row r="41" spans="1:17" ht="33" customHeight="1">
      <c r="A41" s="127"/>
      <c r="B41" s="455" t="s">
        <v>562</v>
      </c>
      <c r="C41" s="151"/>
      <c r="D41" s="151"/>
      <c r="E41" s="151"/>
      <c r="F41" s="151"/>
      <c r="G41" s="151"/>
      <c r="H41" s="152"/>
      <c r="I41" s="175" t="s">
        <v>237</v>
      </c>
      <c r="J41" s="175"/>
      <c r="K41" s="176"/>
      <c r="L41" s="472" t="str">
        <f>L51</f>
        <v>∑ (H410)*100 + H411*10 + H412) (%)</v>
      </c>
      <c r="M41" s="472"/>
      <c r="N41" s="183" t="str">
        <f>N51</f>
        <v>CDV-limit (chron)</v>
      </c>
      <c r="O41" s="184" t="str">
        <f>O51</f>
        <v>aNBO</v>
      </c>
      <c r="P41" s="184" t="str">
        <f>P51</f>
        <v>anNBO</v>
      </c>
      <c r="Q41" s="123"/>
    </row>
    <row r="42" spans="1:17" ht="13">
      <c r="A42" s="127"/>
      <c r="B42" s="153" t="s">
        <v>269</v>
      </c>
      <c r="C42" s="136"/>
      <c r="D42" s="123"/>
      <c r="E42" s="146"/>
      <c r="F42" s="146"/>
      <c r="G42" s="146"/>
      <c r="H42" s="154"/>
      <c r="I42" s="191" t="s">
        <v>391</v>
      </c>
      <c r="J42" s="192"/>
      <c r="K42" s="193"/>
      <c r="L42" s="473" t="str">
        <f>IF(P37&lt;=L52+0.045,"OK","NO")</f>
        <v>OK</v>
      </c>
      <c r="M42" s="473"/>
      <c r="N42" s="141" t="str">
        <f>IFERROR(IF($L$37&lt;=N52+0.45,"OK","NO"),"")</f>
        <v>OK</v>
      </c>
      <c r="O42" s="141" t="str">
        <f>IFERROR(IF($J$37&lt;=O52+0.045,"OK","NO"),"")</f>
        <v>OK</v>
      </c>
      <c r="P42" s="141" t="str">
        <f>IFERROR(IF($K$37&lt;=P52+0.045,"OK","NO"),"")</f>
        <v>OK</v>
      </c>
      <c r="Q42" s="123"/>
    </row>
    <row r="43" spans="1:17" ht="12.75" customHeight="1">
      <c r="A43" s="127"/>
      <c r="B43" s="153" t="s">
        <v>240</v>
      </c>
      <c r="C43" s="136"/>
      <c r="D43" s="123"/>
      <c r="E43" s="146"/>
      <c r="F43" s="146"/>
      <c r="G43" s="146"/>
      <c r="H43" s="154"/>
      <c r="I43" s="470"/>
      <c r="J43" s="470"/>
      <c r="K43" s="140"/>
      <c r="L43" s="140"/>
      <c r="M43" s="140"/>
      <c r="N43" s="140"/>
      <c r="O43" s="140"/>
      <c r="P43" s="123"/>
      <c r="Q43" s="123"/>
    </row>
    <row r="44" spans="1:17">
      <c r="A44" s="127"/>
      <c r="B44" s="461" t="s">
        <v>248</v>
      </c>
      <c r="C44" s="462"/>
      <c r="D44" s="462"/>
      <c r="E44" s="462"/>
      <c r="F44" s="462"/>
      <c r="G44" s="462"/>
      <c r="H44" s="463"/>
      <c r="I44" s="470"/>
      <c r="J44" s="470"/>
      <c r="K44" s="140"/>
      <c r="L44" s="123"/>
      <c r="M44" s="123"/>
      <c r="N44" s="140"/>
      <c r="O44" s="140"/>
      <c r="P44" s="140"/>
      <c r="Q44" s="123"/>
    </row>
    <row r="45" spans="1:17" ht="12.75" customHeight="1">
      <c r="A45" s="127"/>
      <c r="B45" s="461"/>
      <c r="C45" s="462"/>
      <c r="D45" s="462"/>
      <c r="E45" s="462"/>
      <c r="F45" s="462"/>
      <c r="G45" s="462"/>
      <c r="H45" s="463"/>
      <c r="I45" s="470"/>
      <c r="J45" s="470"/>
      <c r="K45" s="140"/>
      <c r="L45" s="123"/>
      <c r="M45" s="123"/>
      <c r="N45" s="140"/>
      <c r="O45" s="140"/>
      <c r="P45" s="140"/>
      <c r="Q45" s="123"/>
    </row>
    <row r="46" spans="1:17">
      <c r="A46" s="127"/>
      <c r="B46" s="461" t="s">
        <v>249</v>
      </c>
      <c r="C46" s="462"/>
      <c r="D46" s="462"/>
      <c r="E46" s="462"/>
      <c r="F46" s="462"/>
      <c r="G46" s="462"/>
      <c r="H46" s="463"/>
      <c r="I46" s="470"/>
      <c r="J46" s="470"/>
      <c r="K46" s="140"/>
      <c r="L46" s="123"/>
      <c r="M46" s="123"/>
      <c r="N46" s="140"/>
      <c r="O46" s="140"/>
      <c r="P46" s="140"/>
      <c r="Q46" s="123"/>
    </row>
    <row r="47" spans="1:17" ht="12.75" customHeight="1">
      <c r="A47" s="127"/>
      <c r="B47" s="461"/>
      <c r="C47" s="462"/>
      <c r="D47" s="462"/>
      <c r="E47" s="462"/>
      <c r="F47" s="462"/>
      <c r="G47" s="462"/>
      <c r="H47" s="463"/>
      <c r="I47" s="470"/>
      <c r="J47" s="470"/>
      <c r="K47" s="140"/>
      <c r="L47" s="123"/>
      <c r="M47" s="123"/>
      <c r="N47" s="140"/>
      <c r="O47" s="140"/>
      <c r="P47" s="140"/>
      <c r="Q47" s="123"/>
    </row>
    <row r="48" spans="1:17" ht="12.75" customHeight="1">
      <c r="A48" s="127"/>
      <c r="B48" s="153" t="s">
        <v>244</v>
      </c>
      <c r="C48" s="136"/>
      <c r="D48" s="123"/>
      <c r="E48" s="123"/>
      <c r="F48" s="123"/>
      <c r="G48" s="123"/>
      <c r="H48" s="155"/>
      <c r="I48" s="470"/>
      <c r="J48" s="470"/>
      <c r="K48" s="140"/>
      <c r="L48" s="123"/>
      <c r="M48" s="123"/>
      <c r="N48" s="140"/>
      <c r="O48" s="140"/>
      <c r="P48" s="140"/>
      <c r="Q48" s="123"/>
    </row>
    <row r="49" spans="1:17" ht="12.75" customHeight="1">
      <c r="A49" s="127"/>
      <c r="B49" s="156" t="s">
        <v>245</v>
      </c>
      <c r="C49" s="452"/>
      <c r="D49" s="143"/>
      <c r="E49" s="143"/>
      <c r="F49" s="143"/>
      <c r="G49" s="143"/>
      <c r="H49" s="157"/>
      <c r="I49" s="123"/>
      <c r="J49" s="123"/>
      <c r="K49" s="148"/>
      <c r="L49" s="123"/>
      <c r="M49" s="123"/>
      <c r="N49" s="123"/>
      <c r="O49" s="123"/>
      <c r="P49" s="123"/>
      <c r="Q49" s="123"/>
    </row>
    <row r="50" spans="1:17" ht="13">
      <c r="A50" s="127"/>
      <c r="B50" s="123"/>
      <c r="C50" s="123"/>
      <c r="D50" s="123"/>
      <c r="E50" s="146"/>
      <c r="F50" s="146"/>
      <c r="G50" s="146"/>
      <c r="H50" s="147"/>
      <c r="I50" s="179" t="s">
        <v>243</v>
      </c>
      <c r="J50" s="180"/>
      <c r="K50" s="180"/>
      <c r="L50" s="471" t="s">
        <v>408</v>
      </c>
      <c r="M50" s="471"/>
      <c r="N50" s="181" t="s">
        <v>409</v>
      </c>
      <c r="O50" s="181" t="s">
        <v>410</v>
      </c>
      <c r="P50" s="181" t="s">
        <v>410</v>
      </c>
      <c r="Q50" s="123"/>
    </row>
    <row r="51" spans="1:17" ht="27.75" customHeight="1">
      <c r="A51" s="123"/>
      <c r="B51" s="158" t="s">
        <v>270</v>
      </c>
      <c r="C51" s="453"/>
      <c r="D51" s="151"/>
      <c r="E51" s="151"/>
      <c r="F51" s="151"/>
      <c r="G51" s="151"/>
      <c r="H51" s="152"/>
      <c r="I51" s="174" t="s">
        <v>237</v>
      </c>
      <c r="J51" s="175"/>
      <c r="K51" s="176"/>
      <c r="L51" s="472" t="s">
        <v>397</v>
      </c>
      <c r="M51" s="472"/>
      <c r="N51" s="177" t="s">
        <v>241</v>
      </c>
      <c r="O51" s="178" t="s">
        <v>0</v>
      </c>
      <c r="P51" s="178" t="s">
        <v>1</v>
      </c>
      <c r="Q51" s="123"/>
    </row>
    <row r="52" spans="1:17" ht="12.75" customHeight="1">
      <c r="A52" s="123"/>
      <c r="B52" s="159" t="s">
        <v>250</v>
      </c>
      <c r="C52" s="123"/>
      <c r="D52" s="123"/>
      <c r="E52" s="123"/>
      <c r="F52" s="123"/>
      <c r="G52" s="123"/>
      <c r="H52" s="155"/>
      <c r="I52" s="480" t="s">
        <v>391</v>
      </c>
      <c r="J52" s="480"/>
      <c r="K52" s="480"/>
      <c r="L52" s="481">
        <v>2.5</v>
      </c>
      <c r="M52" s="481"/>
      <c r="N52" s="129">
        <v>1000</v>
      </c>
      <c r="O52" s="182">
        <v>2.5</v>
      </c>
      <c r="P52" s="190">
        <v>2.5</v>
      </c>
      <c r="Q52" s="123"/>
    </row>
    <row r="53" spans="1:17" ht="12.75" customHeight="1">
      <c r="A53" s="123"/>
      <c r="B53" s="464" t="s">
        <v>380</v>
      </c>
      <c r="C53" s="465"/>
      <c r="D53" s="466"/>
      <c r="E53" s="466"/>
      <c r="F53" s="466"/>
      <c r="G53" s="466"/>
      <c r="H53" s="467"/>
      <c r="I53" s="470"/>
      <c r="J53" s="470"/>
      <c r="K53" s="140"/>
      <c r="L53" s="140"/>
      <c r="M53" s="140"/>
      <c r="N53" s="140"/>
      <c r="O53" s="140"/>
      <c r="P53" s="123"/>
      <c r="Q53" s="123"/>
    </row>
    <row r="54" spans="1:17">
      <c r="A54" s="123"/>
      <c r="B54" s="468"/>
      <c r="C54" s="466"/>
      <c r="D54" s="466"/>
      <c r="E54" s="466"/>
      <c r="F54" s="466"/>
      <c r="G54" s="466"/>
      <c r="H54" s="467"/>
      <c r="I54" s="470"/>
      <c r="J54" s="470"/>
      <c r="K54" s="140"/>
      <c r="L54" s="140"/>
      <c r="M54" s="140"/>
      <c r="N54" s="140"/>
      <c r="O54" s="140"/>
      <c r="P54" s="123"/>
      <c r="Q54" s="123"/>
    </row>
    <row r="55" spans="1:17">
      <c r="A55" s="123"/>
      <c r="B55" s="468"/>
      <c r="C55" s="466"/>
      <c r="D55" s="466"/>
      <c r="E55" s="466"/>
      <c r="F55" s="466"/>
      <c r="G55" s="466"/>
      <c r="H55" s="467"/>
      <c r="I55" s="470"/>
      <c r="J55" s="470"/>
      <c r="K55" s="140"/>
      <c r="L55" s="140"/>
      <c r="M55" s="140"/>
      <c r="N55" s="140"/>
      <c r="O55" s="140"/>
      <c r="P55" s="123"/>
      <c r="Q55" s="123"/>
    </row>
    <row r="56" spans="1:17" ht="12.75" customHeight="1">
      <c r="A56" s="123"/>
      <c r="B56" s="453"/>
      <c r="C56" s="453"/>
      <c r="D56" s="151"/>
      <c r="E56" s="151"/>
      <c r="F56" s="151"/>
      <c r="G56" s="151"/>
      <c r="H56" s="151"/>
      <c r="I56" s="470"/>
      <c r="J56" s="470"/>
      <c r="K56" s="140"/>
      <c r="L56" s="140"/>
      <c r="M56" s="140"/>
      <c r="N56" s="140"/>
      <c r="O56" s="140"/>
      <c r="P56" s="123"/>
      <c r="Q56" s="123"/>
    </row>
    <row r="57" spans="1:17">
      <c r="A57" s="123"/>
      <c r="B57" s="123"/>
      <c r="C57" s="123"/>
      <c r="D57" s="123"/>
      <c r="E57" s="123"/>
      <c r="F57" s="123"/>
      <c r="G57" s="123"/>
      <c r="H57" s="123"/>
      <c r="I57" s="470"/>
      <c r="J57" s="470"/>
      <c r="K57" s="140"/>
      <c r="L57" s="140"/>
      <c r="M57" s="140"/>
      <c r="N57" s="123"/>
      <c r="O57" s="140"/>
      <c r="P57" s="123"/>
      <c r="Q57" s="123"/>
    </row>
    <row r="58" spans="1:17" ht="13">
      <c r="A58" s="123"/>
      <c r="B58" s="123"/>
      <c r="C58" s="123"/>
      <c r="D58" s="123"/>
      <c r="E58" s="123"/>
      <c r="F58" s="123"/>
      <c r="G58" s="123"/>
      <c r="H58" s="123"/>
      <c r="I58" s="123"/>
      <c r="J58" s="123"/>
      <c r="K58" s="148"/>
      <c r="L58" s="123"/>
      <c r="M58" s="123"/>
      <c r="N58" s="123"/>
      <c r="O58" s="123"/>
      <c r="P58" s="123"/>
      <c r="Q58" s="123"/>
    </row>
    <row r="59" spans="1:17">
      <c r="A59" s="123"/>
      <c r="B59" s="123"/>
      <c r="C59" s="123"/>
      <c r="D59" s="123"/>
      <c r="E59" s="123"/>
      <c r="F59" s="123"/>
      <c r="G59" s="123"/>
      <c r="H59" s="123"/>
      <c r="I59" s="123"/>
      <c r="J59" s="123"/>
      <c r="K59" s="123"/>
      <c r="L59" s="123"/>
      <c r="M59" s="123"/>
      <c r="N59" s="123"/>
      <c r="O59" s="123"/>
      <c r="P59" s="123"/>
      <c r="Q59" s="123"/>
    </row>
  </sheetData>
  <mergeCells count="23">
    <mergeCell ref="I56:J56"/>
    <mergeCell ref="I57:J57"/>
    <mergeCell ref="I48:J48"/>
    <mergeCell ref="L50:M50"/>
    <mergeCell ref="L51:M51"/>
    <mergeCell ref="I52:K52"/>
    <mergeCell ref="L52:M52"/>
    <mergeCell ref="B53:H55"/>
    <mergeCell ref="I53:J53"/>
    <mergeCell ref="I54:J54"/>
    <mergeCell ref="I55:J55"/>
    <mergeCell ref="B44:H45"/>
    <mergeCell ref="I44:J44"/>
    <mergeCell ref="I45:J45"/>
    <mergeCell ref="B46:H47"/>
    <mergeCell ref="I46:J46"/>
    <mergeCell ref="I47:J47"/>
    <mergeCell ref="I43:J43"/>
    <mergeCell ref="A1:I1"/>
    <mergeCell ref="E3:F3"/>
    <mergeCell ref="L40:M40"/>
    <mergeCell ref="L41:M41"/>
    <mergeCell ref="L42:M42"/>
  </mergeCells>
  <conditionalFormatting sqref="N42:P42 L42">
    <cfRule type="containsText" dxfId="7" priority="3" stopIfTrue="1" operator="containsText" text="OK">
      <formula>NOT(ISERROR(SEARCH("OK",L42)))</formula>
    </cfRule>
    <cfRule type="notContainsText" dxfId="6" priority="4" stopIfTrue="1" operator="notContains" text="OK">
      <formula>ISERROR(SEARCH("OK",L42))</formula>
    </cfRule>
  </conditionalFormatting>
  <conditionalFormatting sqref="B6:B36">
    <cfRule type="beginsWith" dxfId="5" priority="1" operator="beginsWith" text="See text box">
      <formula>LEFT(B6,LEN("See text box"))="See text box"</formula>
    </cfRule>
    <cfRule type="beginsWith" dxfId="4" priority="2" operator="beginsWith" text="Invalid DID no">
      <formula>LEFT(B6,LEN("Invalid DID no"))="Invalid DID no"</formula>
    </cfRule>
  </conditionalFormatting>
  <pageMargins left="0.75" right="0.75" top="1" bottom="1" header="0" footer="0"/>
  <pageSetup paperSize="9" orientation="landscape" r:id="rId1"/>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Q59"/>
  <sheetViews>
    <sheetView topLeftCell="A12" zoomScale="80" zoomScaleNormal="80" workbookViewId="0">
      <selection activeCell="C17" sqref="C17"/>
    </sheetView>
  </sheetViews>
  <sheetFormatPr defaultColWidth="9.1796875" defaultRowHeight="12.5"/>
  <cols>
    <col min="1" max="1" width="8.7265625" customWidth="1"/>
    <col min="2" max="2" width="45.81640625" customWidth="1"/>
    <col min="3" max="3" width="38.1796875" customWidth="1"/>
    <col min="4" max="4" width="34.453125" customWidth="1"/>
    <col min="5" max="5" width="12.26953125" customWidth="1"/>
    <col min="6" max="6" width="16.453125" customWidth="1"/>
    <col min="7" max="7" width="7.81640625" customWidth="1"/>
    <col min="8" max="8" width="11.7265625" customWidth="1"/>
    <col min="9" max="9" width="16.26953125" bestFit="1" customWidth="1"/>
    <col min="10" max="10" width="15.7265625" customWidth="1"/>
    <col min="11" max="11" width="13.54296875" customWidth="1"/>
    <col min="12" max="12" width="17.453125" customWidth="1"/>
    <col min="13" max="13" width="13.7265625" customWidth="1"/>
    <col min="14" max="14" width="16.453125" customWidth="1"/>
    <col min="15" max="15" width="14.453125" bestFit="1" customWidth="1"/>
    <col min="16" max="16" width="28.26953125" customWidth="1"/>
  </cols>
  <sheetData>
    <row r="1" spans="1:17" ht="27.75" customHeight="1">
      <c r="A1" s="474" t="s">
        <v>560</v>
      </c>
      <c r="B1" s="474"/>
      <c r="C1" s="474"/>
      <c r="D1" s="474"/>
      <c r="E1" s="474"/>
      <c r="F1" s="474"/>
      <c r="G1" s="474"/>
      <c r="H1" s="474"/>
      <c r="I1" s="474"/>
      <c r="J1" s="134"/>
      <c r="K1" s="134"/>
      <c r="L1" s="134"/>
      <c r="M1" s="134"/>
      <c r="N1" s="134"/>
      <c r="O1" s="134"/>
      <c r="P1" s="134"/>
      <c r="Q1" s="134"/>
    </row>
    <row r="2" spans="1:17" ht="13">
      <c r="A2" s="134"/>
      <c r="B2" s="134"/>
      <c r="C2" s="134"/>
      <c r="D2" s="134"/>
      <c r="E2" s="134"/>
      <c r="F2" s="134"/>
      <c r="G2" s="134"/>
      <c r="H2" s="134"/>
      <c r="I2" s="134"/>
      <c r="J2" s="134"/>
      <c r="K2" s="134"/>
      <c r="L2" s="134"/>
      <c r="M2" s="134"/>
      <c r="N2" s="134"/>
      <c r="O2" s="134"/>
      <c r="P2" s="134"/>
      <c r="Q2" s="134"/>
    </row>
    <row r="3" spans="1:17" ht="13">
      <c r="A3" s="134"/>
      <c r="B3" s="135" t="s">
        <v>239</v>
      </c>
      <c r="C3" s="135"/>
      <c r="D3" s="136" t="str">
        <f>IF(Formula!B1=0,"",Formula!B1)</f>
        <v/>
      </c>
      <c r="E3" s="475" t="s">
        <v>382</v>
      </c>
      <c r="F3" s="476"/>
      <c r="G3" s="137" t="str">
        <f>IF(Formula!B4="","",Formula!B4)</f>
        <v/>
      </c>
      <c r="H3" s="127"/>
      <c r="I3" s="134"/>
      <c r="J3" s="134"/>
      <c r="K3" s="134"/>
      <c r="L3" s="134"/>
      <c r="M3" s="123"/>
      <c r="N3" s="134"/>
      <c r="O3" s="134"/>
      <c r="P3" s="134"/>
      <c r="Q3" s="134"/>
    </row>
    <row r="4" spans="1:17" ht="13">
      <c r="A4" s="134"/>
      <c r="B4" s="138" t="s">
        <v>236</v>
      </c>
      <c r="C4" s="138"/>
      <c r="D4" s="136" t="str">
        <f>IF(Formula!B2=0,"",Formula!B2)</f>
        <v/>
      </c>
      <c r="E4" s="134"/>
      <c r="F4" s="134"/>
      <c r="G4" s="134"/>
      <c r="H4" s="134"/>
      <c r="I4" s="134"/>
      <c r="J4" s="134"/>
      <c r="K4" s="134"/>
      <c r="L4" s="134"/>
      <c r="M4" s="134"/>
      <c r="N4" s="134"/>
      <c r="O4" s="134"/>
      <c r="P4" s="134"/>
      <c r="Q4" s="134"/>
    </row>
    <row r="5" spans="1:17" ht="25.5">
      <c r="A5" s="123" t="s">
        <v>235</v>
      </c>
      <c r="B5" s="127" t="s">
        <v>242</v>
      </c>
      <c r="C5" s="127" t="s">
        <v>264</v>
      </c>
      <c r="D5" s="127" t="s">
        <v>268</v>
      </c>
      <c r="E5" s="127" t="s">
        <v>238</v>
      </c>
      <c r="F5" s="127" t="s">
        <v>13</v>
      </c>
      <c r="G5" s="123" t="s">
        <v>3</v>
      </c>
      <c r="H5" s="139" t="s">
        <v>246</v>
      </c>
      <c r="I5" s="164" t="s">
        <v>384</v>
      </c>
      <c r="J5" s="164" t="s">
        <v>385</v>
      </c>
      <c r="K5" s="164" t="s">
        <v>386</v>
      </c>
      <c r="L5" s="164" t="s">
        <v>387</v>
      </c>
      <c r="M5" s="164" t="s">
        <v>398</v>
      </c>
      <c r="N5" s="164" t="s">
        <v>399</v>
      </c>
      <c r="O5" s="164" t="s">
        <v>400</v>
      </c>
      <c r="P5" s="139" t="s">
        <v>395</v>
      </c>
      <c r="Q5" s="140"/>
    </row>
    <row r="6" spans="1:17" ht="13">
      <c r="A6" s="129" t="str">
        <f>IF(Formula!K6=0,"",Formula!K6)</f>
        <v/>
      </c>
      <c r="B6" s="130" t="str">
        <f>IF(C6="","",IF(A6="",NonDID,IFERROR(VLOOKUP(A6,'DID-list 2016'!$A$5:$K$350,2,0),Invalid)))</f>
        <v/>
      </c>
      <c r="C6" s="130" t="str">
        <f>IF(Formula!C6=0,"",Formula!C6)</f>
        <v/>
      </c>
      <c r="D6" s="130" t="str">
        <f>IF(Formula!E6=0,"",Formula!E6)</f>
        <v/>
      </c>
      <c r="E6" s="128" t="str">
        <f>IFERROR(VLOOKUP($A6,'DID-list 2016'!$A$7:$K$350,8,0),"")</f>
        <v/>
      </c>
      <c r="F6" s="128" t="str">
        <f>IFERROR(VLOOKUP($A6,'DID-list 2016'!$A$7:$K$350,5,0),"")</f>
        <v/>
      </c>
      <c r="G6" s="128" t="str">
        <f>IFERROR(VLOOKUP($A6,'DID-list 2016'!$A$7:$K$350,9,0),"")</f>
        <v/>
      </c>
      <c r="H6" s="131" t="str">
        <f>IF(Formula!D6*(Formula!F6/100)=0,"",Formula!D6*(Formula!F6/100))</f>
        <v/>
      </c>
      <c r="I6" s="131" t="str">
        <f t="shared" ref="I6:I36" si="0">IF(H6="","",($H6/100*1000)*$G$3)</f>
        <v/>
      </c>
      <c r="J6" s="132" t="str">
        <f>IFERROR(IF(VLOOKUP($A6,'DID-list 2016'!$A$7:$K$350,10,0)="R",0,$I6)*OR(IF(VLOOKUP($A6,'DID-list 2016'!$A$7:$K$350,10,0)="NA",0,$I6)),$I6)</f>
        <v/>
      </c>
      <c r="K6" s="132" t="str">
        <f>IFERROR(IF(VLOOKUP($A6,'DID-list 2016'!$A$7:$K$350,11,0)="Y",0,$I6)*OR(IF(VLOOKUP($A6,'DID-list 2016'!$A$7:$K$350,11,0)="NA",0,$I6)),$I6)</f>
        <v/>
      </c>
      <c r="L6" s="133" t="str">
        <f t="shared" ref="L6:L36" si="1">IFERROR($I6*$G6/$E6,"")</f>
        <v/>
      </c>
      <c r="M6" s="129" t="str">
        <f>IF(H6="","",IF(H6*Formula!N6=0,"",H6*Formula!N6))</f>
        <v/>
      </c>
      <c r="N6" s="129" t="str">
        <f>IF(H6="","",IF(H6*Formula!O6=0,"",H6*Formula!O6))</f>
        <v/>
      </c>
      <c r="O6" s="129" t="str">
        <f>IF(H6="","",IF(H6*Formula!P6=0,"",H6*Formula!P6))</f>
        <v/>
      </c>
      <c r="P6" s="129" t="str">
        <f>IF(100*IF(M6="",0,M6)+10*IF(N6="",0,N6)+IF(O6="",0,O6)=0,"",(100*IF(M6="",0,M6)+10*IF(N6="",0,N6)+IF(O6="",0,O6)))</f>
        <v/>
      </c>
      <c r="Q6" s="134"/>
    </row>
    <row r="7" spans="1:17" ht="13">
      <c r="A7" s="129" t="str">
        <f>IF(Formula!K7=0,"",Formula!K7)</f>
        <v/>
      </c>
      <c r="B7" s="130" t="str">
        <f>IF(C7="","",IF(A7="",NonDID,IFERROR(VLOOKUP(A7,'DID-list 2016'!$A$5:$K$350,2,0),Invalid)))</f>
        <v/>
      </c>
      <c r="C7" s="130" t="str">
        <f>IF(Formula!C7=0,"",Formula!C7)</f>
        <v/>
      </c>
      <c r="D7" s="130" t="str">
        <f>IF(Formula!E7=0,"",Formula!E7)</f>
        <v/>
      </c>
      <c r="E7" s="128" t="str">
        <f>IFERROR(VLOOKUP($A7,'DID-list 2016'!$A$7:$K$350,8,0),"")</f>
        <v/>
      </c>
      <c r="F7" s="128" t="str">
        <f>IFERROR(VLOOKUP($A7,'DID-list 2016'!$A$7:$K$350,5,0),"")</f>
        <v/>
      </c>
      <c r="G7" s="128" t="str">
        <f>IFERROR(VLOOKUP($A7,'DID-list 2016'!$A$7:$K$350,9,0),"")</f>
        <v/>
      </c>
      <c r="H7" s="131" t="str">
        <f>IF(Formula!D7*(Formula!F7/100)=0,"",Formula!D7*(Formula!F7/100))</f>
        <v/>
      </c>
      <c r="I7" s="131" t="str">
        <f t="shared" si="0"/>
        <v/>
      </c>
      <c r="J7" s="132" t="str">
        <f>IFERROR(IF(VLOOKUP($A7,'DID-list 2016'!$A$7:$K$350,10,0)="R",0,$I7)*OR(IF(VLOOKUP($A7,'DID-list 2016'!$A$7:$K$350,10,0)="NA",0,$I7)),$I7)</f>
        <v/>
      </c>
      <c r="K7" s="132" t="str">
        <f>IFERROR(IF(VLOOKUP($A7,'DID-list 2016'!$A$7:$K$350,11,0)="Y",0,$I7)*OR(IF(VLOOKUP($A7,'DID-list 2016'!$A$7:$K$350,11,0)="NA",0,$I7)),$I7)</f>
        <v/>
      </c>
      <c r="L7" s="133" t="str">
        <f t="shared" si="1"/>
        <v/>
      </c>
      <c r="M7" s="129" t="str">
        <f>IF(H7="","",IF(H7*Formula!N7=0,"",H7*Formula!N7))</f>
        <v/>
      </c>
      <c r="N7" s="129" t="str">
        <f>IF(H7="","",IF(H7*Formula!O7=0,"",H7*Formula!O7))</f>
        <v/>
      </c>
      <c r="O7" s="129" t="str">
        <f>IF(H7="","",IF(H7*Formula!P7=0,"",H7*Formula!P7))</f>
        <v/>
      </c>
      <c r="P7" s="129" t="str">
        <f t="shared" ref="P7:P36" si="2">IF(100*IF(M7="",0,M7)+10*IF(N7="",0,N7)+IF(O7="",0,O7)=0,"",(100*IF(M7="",0,M7)+10*IF(N7="",0,N7)+IF(O7="",0,O7)))</f>
        <v/>
      </c>
      <c r="Q7" s="134"/>
    </row>
    <row r="8" spans="1:17" ht="13">
      <c r="A8" s="129" t="str">
        <f>IF(Formula!K8=0,"",Formula!K8)</f>
        <v/>
      </c>
      <c r="B8" s="130" t="str">
        <f>IF(C8="","",IF(A8="",NonDID,IFERROR(VLOOKUP(A8,'DID-list 2016'!$A$5:$K$350,2,0),Invalid)))</f>
        <v/>
      </c>
      <c r="C8" s="130" t="str">
        <f>IF(Formula!C8=0,"",Formula!C8)</f>
        <v/>
      </c>
      <c r="D8" s="130" t="str">
        <f>IF(Formula!E8=0,"",Formula!E8)</f>
        <v/>
      </c>
      <c r="E8" s="128" t="str">
        <f>IFERROR(VLOOKUP($A8,'DID-list 2016'!$A$7:$K$350,8,0),"")</f>
        <v/>
      </c>
      <c r="F8" s="128" t="str">
        <f>IFERROR(VLOOKUP($A8,'DID-list 2016'!$A$7:$K$350,5,0),"")</f>
        <v/>
      </c>
      <c r="G8" s="128" t="str">
        <f>IFERROR(VLOOKUP($A8,'DID-list 2016'!$A$7:$K$350,9,0),"")</f>
        <v/>
      </c>
      <c r="H8" s="131" t="str">
        <f>IF(Formula!D8*(Formula!F8/100)=0,"",Formula!D8*(Formula!F8/100))</f>
        <v/>
      </c>
      <c r="I8" s="131" t="str">
        <f t="shared" si="0"/>
        <v/>
      </c>
      <c r="J8" s="132" t="str">
        <f>IFERROR(IF(VLOOKUP($A8,'DID-list 2016'!$A$7:$K$350,10,0)="R",0,$I8)*OR(IF(VLOOKUP($A8,'DID-list 2016'!$A$7:$K$350,10,0)="NA",0,$I8)),$I8)</f>
        <v/>
      </c>
      <c r="K8" s="132" t="str">
        <f>IFERROR(IF(VLOOKUP($A8,'DID-list 2016'!$A$7:$K$350,11,0)="Y",0,$I8)*OR(IF(VLOOKUP($A8,'DID-list 2016'!$A$7:$K$350,11,0)="NA",0,$I8)),$I8)</f>
        <v/>
      </c>
      <c r="L8" s="133" t="str">
        <f t="shared" si="1"/>
        <v/>
      </c>
      <c r="M8" s="129" t="str">
        <f>IF(H8="","",IF(H8*Formula!N8=0,"",H8*Formula!N8))</f>
        <v/>
      </c>
      <c r="N8" s="129" t="str">
        <f>IF(H8="","",IF(H8*Formula!O8=0,"",H8*Formula!O8))</f>
        <v/>
      </c>
      <c r="O8" s="129" t="str">
        <f>IF(H8="","",IF(H8*Formula!P8=0,"",H8*Formula!P8))</f>
        <v/>
      </c>
      <c r="P8" s="129" t="str">
        <f t="shared" si="2"/>
        <v/>
      </c>
      <c r="Q8" s="134"/>
    </row>
    <row r="9" spans="1:17" ht="13">
      <c r="A9" s="129" t="str">
        <f>IF(Formula!K9=0,"",Formula!K9)</f>
        <v/>
      </c>
      <c r="B9" s="130" t="str">
        <f>IF(C9="","",IF(A9="",NonDID,IFERROR(VLOOKUP(A9,'DID-list 2016'!$A$5:$K$350,2,0),Invalid)))</f>
        <v/>
      </c>
      <c r="C9" s="130" t="str">
        <f>IF(Formula!C9=0,"",Formula!C9)</f>
        <v/>
      </c>
      <c r="D9" s="130" t="str">
        <f>IF(Formula!E9=0,"",Formula!E9)</f>
        <v/>
      </c>
      <c r="E9" s="128" t="str">
        <f>IFERROR(VLOOKUP($A9,'DID-list 2016'!$A$7:$K$350,8,0),"")</f>
        <v/>
      </c>
      <c r="F9" s="128" t="str">
        <f>IFERROR(VLOOKUP($A9,'DID-list 2016'!$A$7:$K$350,5,0),"")</f>
        <v/>
      </c>
      <c r="G9" s="128" t="str">
        <f>IFERROR(VLOOKUP($A9,'DID-list 2016'!$A$7:$K$350,9,0),"")</f>
        <v/>
      </c>
      <c r="H9" s="131" t="str">
        <f>IF(Formula!D9*(Formula!F9/100)=0,"",Formula!D9*(Formula!F9/100))</f>
        <v/>
      </c>
      <c r="I9" s="131" t="str">
        <f t="shared" si="0"/>
        <v/>
      </c>
      <c r="J9" s="132" t="str">
        <f>IFERROR(IF(VLOOKUP($A9,'DID-list 2016'!$A$7:$K$350,10,0)="R",0,$I9)*OR(IF(VLOOKUP($A9,'DID-list 2016'!$A$7:$K$350,10,0)="NA",0,$I9)),$I9)</f>
        <v/>
      </c>
      <c r="K9" s="132" t="str">
        <f>IFERROR(IF(VLOOKUP($A9,'DID-list 2016'!$A$7:$K$350,11,0)="Y",0,$I9)*OR(IF(VLOOKUP($A9,'DID-list 2016'!$A$7:$K$350,11,0)="NA",0,$I9)),$I9)</f>
        <v/>
      </c>
      <c r="L9" s="133" t="str">
        <f t="shared" si="1"/>
        <v/>
      </c>
      <c r="M9" s="129" t="str">
        <f>IF(H9="","",IF(H9*Formula!N9=0,"",H9*Formula!N9))</f>
        <v/>
      </c>
      <c r="N9" s="129" t="str">
        <f>IF(H9="","",IF(H9*Formula!O9=0,"",H9*Formula!O9))</f>
        <v/>
      </c>
      <c r="O9" s="129" t="str">
        <f>IF(H9="","",IF(H9*Formula!P9=0,"",H9*Formula!P9))</f>
        <v/>
      </c>
      <c r="P9" s="129" t="str">
        <f t="shared" si="2"/>
        <v/>
      </c>
      <c r="Q9" s="134"/>
    </row>
    <row r="10" spans="1:17" ht="13">
      <c r="A10" s="129" t="str">
        <f>IF(Formula!K10=0,"",Formula!K10)</f>
        <v/>
      </c>
      <c r="B10" s="130" t="str">
        <f>IF(C10="","",IF(A10="",NonDID,IFERROR(VLOOKUP(A10,'DID-list 2016'!$A$5:$K$350,2,0),Invalid)))</f>
        <v/>
      </c>
      <c r="C10" s="130" t="str">
        <f>IF(Formula!C10=0,"",Formula!C10)</f>
        <v/>
      </c>
      <c r="D10" s="130" t="str">
        <f>IF(Formula!E10=0,"",Formula!E10)</f>
        <v/>
      </c>
      <c r="E10" s="128" t="str">
        <f>IFERROR(VLOOKUP($A10,'DID-list 2016'!$A$7:$K$350,8,0),"")</f>
        <v/>
      </c>
      <c r="F10" s="128" t="str">
        <f>IFERROR(VLOOKUP($A10,'DID-list 2016'!$A$7:$K$350,5,0),"")</f>
        <v/>
      </c>
      <c r="G10" s="128" t="str">
        <f>IFERROR(VLOOKUP($A10,'DID-list 2016'!$A$7:$K$350,9,0),"")</f>
        <v/>
      </c>
      <c r="H10" s="131" t="str">
        <f>IF(Formula!D10*(Formula!F10/100)=0,"",Formula!D10*(Formula!F10/100))</f>
        <v/>
      </c>
      <c r="I10" s="131" t="str">
        <f t="shared" si="0"/>
        <v/>
      </c>
      <c r="J10" s="132" t="str">
        <f>IFERROR(IF(VLOOKUP($A10,'DID-list 2016'!$A$7:$K$350,10,0)="R",0,$I10)*OR(IF(VLOOKUP($A10,'DID-list 2016'!$A$7:$K$350,10,0)="NA",0,$I10)),$I10)</f>
        <v/>
      </c>
      <c r="K10" s="132" t="str">
        <f>IFERROR(IF(VLOOKUP($A10,'DID-list 2016'!$A$7:$K$350,11,0)="Y",0,$I10)*OR(IF(VLOOKUP($A10,'DID-list 2016'!$A$7:$K$350,11,0)="NA",0,$I10)),$I10)</f>
        <v/>
      </c>
      <c r="L10" s="133" t="str">
        <f t="shared" si="1"/>
        <v/>
      </c>
      <c r="M10" s="129" t="str">
        <f>IF(H10="","",IF(H10*Formula!N10=0,"",H10*Formula!N10))</f>
        <v/>
      </c>
      <c r="N10" s="129" t="str">
        <f>IF(H10="","",IF(H10*Formula!O10=0,"",H10*Formula!O10))</f>
        <v/>
      </c>
      <c r="O10" s="129" t="str">
        <f>IF(H10="","",IF(H10*Formula!P10=0,"",H10*Formula!P10))</f>
        <v/>
      </c>
      <c r="P10" s="129" t="str">
        <f t="shared" si="2"/>
        <v/>
      </c>
      <c r="Q10" s="134"/>
    </row>
    <row r="11" spans="1:17" ht="13">
      <c r="A11" s="129" t="str">
        <f>IF(Formula!K11=0,"",Formula!K11)</f>
        <v/>
      </c>
      <c r="B11" s="130" t="str">
        <f>IF(C11="","",IF(A11="",NonDID,IFERROR(VLOOKUP(A11,'DID-list 2016'!$A$5:$K$350,2,0),Invalid)))</f>
        <v/>
      </c>
      <c r="C11" s="130" t="str">
        <f>IF(Formula!C11=0,"",Formula!C11)</f>
        <v/>
      </c>
      <c r="D11" s="130" t="str">
        <f>IF(Formula!E11=0,"",Formula!E11)</f>
        <v/>
      </c>
      <c r="E11" s="128" t="str">
        <f>IFERROR(VLOOKUP($A11,'DID-list 2016'!$A$7:$K$350,8,0),"")</f>
        <v/>
      </c>
      <c r="F11" s="128" t="str">
        <f>IFERROR(VLOOKUP($A11,'DID-list 2016'!$A$7:$K$350,5,0),"")</f>
        <v/>
      </c>
      <c r="G11" s="128" t="str">
        <f>IFERROR(VLOOKUP($A11,'DID-list 2016'!$A$7:$K$350,9,0),"")</f>
        <v/>
      </c>
      <c r="H11" s="131" t="str">
        <f>IF(Formula!D11*(Formula!F11/100)=0,"",Formula!D11*(Formula!F11/100))</f>
        <v/>
      </c>
      <c r="I11" s="131" t="str">
        <f t="shared" si="0"/>
        <v/>
      </c>
      <c r="J11" s="132" t="str">
        <f>IFERROR(IF(VLOOKUP($A11,'DID-list 2016'!$A$7:$K$350,10,0)="R",0,$I11)*OR(IF(VLOOKUP($A11,'DID-list 2016'!$A$7:$K$350,10,0)="NA",0,$I11)),$I11)</f>
        <v/>
      </c>
      <c r="K11" s="132" t="str">
        <f>IFERROR(IF(VLOOKUP($A11,'DID-list 2016'!$A$7:$K$350,11,0)="Y",0,$I11)*OR(IF(VLOOKUP($A11,'DID-list 2016'!$A$7:$K$350,11,0)="NA",0,$I11)),$I11)</f>
        <v/>
      </c>
      <c r="L11" s="133" t="str">
        <f t="shared" si="1"/>
        <v/>
      </c>
      <c r="M11" s="129" t="str">
        <f>IF(H11="","",IF(H11*Formula!N11=0,"",H11*Formula!N11))</f>
        <v/>
      </c>
      <c r="N11" s="129" t="str">
        <f>IF(H11="","",IF(H11*Formula!O11=0,"",H11*Formula!O11))</f>
        <v/>
      </c>
      <c r="O11" s="129" t="str">
        <f>IF(H11="","",IF(H11*Formula!P11=0,"",H11*Formula!P11))</f>
        <v/>
      </c>
      <c r="P11" s="129" t="str">
        <f t="shared" si="2"/>
        <v/>
      </c>
      <c r="Q11" s="134"/>
    </row>
    <row r="12" spans="1:17" ht="13">
      <c r="A12" s="129" t="str">
        <f>IF(Formula!K12=0,"",Formula!K12)</f>
        <v/>
      </c>
      <c r="B12" s="130" t="str">
        <f>IF(C12="","",IF(A12="",NonDID,IFERROR(VLOOKUP(A12,'DID-list 2016'!$A$5:$K$350,2,0),Invalid)))</f>
        <v/>
      </c>
      <c r="C12" s="130" t="str">
        <f>IF(Formula!C12=0,"",Formula!C12)</f>
        <v/>
      </c>
      <c r="D12" s="130" t="str">
        <f>IF(Formula!E12=0,"",Formula!E12)</f>
        <v/>
      </c>
      <c r="E12" s="128" t="str">
        <f>IFERROR(VLOOKUP($A12,'DID-list 2016'!$A$7:$K$350,8,0),"")</f>
        <v/>
      </c>
      <c r="F12" s="128" t="str">
        <f>IFERROR(VLOOKUP($A12,'DID-list 2016'!$A$7:$K$350,5,0),"")</f>
        <v/>
      </c>
      <c r="G12" s="128" t="str">
        <f>IFERROR(VLOOKUP($A12,'DID-list 2016'!$A$7:$K$350,9,0),"")</f>
        <v/>
      </c>
      <c r="H12" s="131" t="str">
        <f>IF(Formula!D12*(Formula!F12/100)=0,"",Formula!D12*(Formula!F12/100))</f>
        <v/>
      </c>
      <c r="I12" s="131" t="str">
        <f t="shared" si="0"/>
        <v/>
      </c>
      <c r="J12" s="132" t="str">
        <f>IFERROR(IF(VLOOKUP($A12,'DID-list 2016'!$A$7:$K$350,10,0)="R",0,$I12)*OR(IF(VLOOKUP($A12,'DID-list 2016'!$A$7:$K$350,10,0)="NA",0,$I12)),$I12)</f>
        <v/>
      </c>
      <c r="K12" s="132" t="str">
        <f>IFERROR(IF(VLOOKUP($A12,'DID-list 2016'!$A$7:$K$350,11,0)="Y",0,$I12)*OR(IF(VLOOKUP($A12,'DID-list 2016'!$A$7:$K$350,11,0)="NA",0,$I12)),$I12)</f>
        <v/>
      </c>
      <c r="L12" s="133" t="str">
        <f t="shared" si="1"/>
        <v/>
      </c>
      <c r="M12" s="129" t="str">
        <f>IF(H12="","",IF(H12*Formula!N12=0,"",H12*Formula!N12))</f>
        <v/>
      </c>
      <c r="N12" s="129" t="str">
        <f>IF(H12="","",IF(H12*Formula!O12=0,"",H12*Formula!O12))</f>
        <v/>
      </c>
      <c r="O12" s="129" t="str">
        <f>IF(H12="","",IF(H12*Formula!P12=0,"",H12*Formula!P12))</f>
        <v/>
      </c>
      <c r="P12" s="129" t="str">
        <f t="shared" si="2"/>
        <v/>
      </c>
      <c r="Q12" s="134"/>
    </row>
    <row r="13" spans="1:17" ht="13">
      <c r="A13" s="129" t="str">
        <f>IF(Formula!K13=0,"",Formula!K13)</f>
        <v/>
      </c>
      <c r="B13" s="130" t="str">
        <f>IF(C13="","",IF(A13="",NonDID,IFERROR(VLOOKUP(A13,'DID-list 2016'!$A$5:$K$350,2,0),Invalid)))</f>
        <v/>
      </c>
      <c r="C13" s="130" t="str">
        <f>IF(Formula!C13=0,"",Formula!C13)</f>
        <v/>
      </c>
      <c r="D13" s="130" t="str">
        <f>IF(Formula!E13=0,"",Formula!E13)</f>
        <v/>
      </c>
      <c r="E13" s="128" t="str">
        <f>IFERROR(VLOOKUP($A13,'DID-list 2016'!$A$7:$K$350,8,0),"")</f>
        <v/>
      </c>
      <c r="F13" s="128" t="str">
        <f>IFERROR(VLOOKUP($A13,'DID-list 2016'!$A$7:$K$350,5,0),"")</f>
        <v/>
      </c>
      <c r="G13" s="128" t="str">
        <f>IFERROR(VLOOKUP($A13,'DID-list 2016'!$A$7:$K$350,9,0),"")</f>
        <v/>
      </c>
      <c r="H13" s="131" t="str">
        <f>IF(Formula!D13*(Formula!F13/100)=0,"",Formula!D13*(Formula!F13/100))</f>
        <v/>
      </c>
      <c r="I13" s="131" t="str">
        <f t="shared" si="0"/>
        <v/>
      </c>
      <c r="J13" s="132" t="str">
        <f>IFERROR(IF(VLOOKUP($A13,'DID-list 2016'!$A$7:$K$350,10,0)="R",0,$I13)*OR(IF(VLOOKUP($A13,'DID-list 2016'!$A$7:$K$350,10,0)="NA",0,$I13)),$I13)</f>
        <v/>
      </c>
      <c r="K13" s="132" t="str">
        <f>IFERROR(IF(VLOOKUP($A13,'DID-list 2016'!$A$7:$K$350,11,0)="Y",0,$I13)*OR(IF(VLOOKUP($A13,'DID-list 2016'!$A$7:$K$350,11,0)="NA",0,$I13)),$I13)</f>
        <v/>
      </c>
      <c r="L13" s="133" t="str">
        <f t="shared" si="1"/>
        <v/>
      </c>
      <c r="M13" s="129" t="str">
        <f>IF(H13="","",IF(H13*Formula!N13=0,"",H13*Formula!N13))</f>
        <v/>
      </c>
      <c r="N13" s="129" t="str">
        <f>IF(H13="","",IF(H13*Formula!O13=0,"",H13*Formula!O13))</f>
        <v/>
      </c>
      <c r="O13" s="129" t="str">
        <f>IF(H13="","",IF(H13*Formula!P13=0,"",H13*Formula!P13))</f>
        <v/>
      </c>
      <c r="P13" s="129" t="str">
        <f t="shared" si="2"/>
        <v/>
      </c>
      <c r="Q13" s="134"/>
    </row>
    <row r="14" spans="1:17" ht="13">
      <c r="A14" s="129" t="str">
        <f>IF(Formula!K14=0,"",Formula!K14)</f>
        <v/>
      </c>
      <c r="B14" s="130" t="str">
        <f>IF(C14="","",IF(A14="",NonDID,IFERROR(VLOOKUP(A14,'DID-list 2016'!$A$5:$K$350,2,0),Invalid)))</f>
        <v/>
      </c>
      <c r="C14" s="130" t="str">
        <f>IF(Formula!C14=0,"",Formula!C14)</f>
        <v/>
      </c>
      <c r="D14" s="130" t="str">
        <f>IF(Formula!E14=0,"",Formula!E14)</f>
        <v/>
      </c>
      <c r="E14" s="128" t="str">
        <f>IFERROR(VLOOKUP($A14,'DID-list 2016'!$A$7:$K$350,8,0),"")</f>
        <v/>
      </c>
      <c r="F14" s="128" t="str">
        <f>IFERROR(VLOOKUP($A14,'DID-list 2016'!$A$7:$K$350,5,0),"")</f>
        <v/>
      </c>
      <c r="G14" s="128" t="str">
        <f>IFERROR(VLOOKUP($A14,'DID-list 2016'!$A$7:$K$350,9,0),"")</f>
        <v/>
      </c>
      <c r="H14" s="131" t="str">
        <f>IF(Formula!D14*(Formula!F14/100)=0,"",Formula!D14*(Formula!F14/100))</f>
        <v/>
      </c>
      <c r="I14" s="131" t="str">
        <f t="shared" si="0"/>
        <v/>
      </c>
      <c r="J14" s="132" t="str">
        <f>IFERROR(IF(VLOOKUP($A14,'DID-list 2016'!$A$7:$K$350,10,0)="R",0,$I14)*OR(IF(VLOOKUP($A14,'DID-list 2016'!$A$7:$K$350,10,0)="NA",0,$I14)),$I14)</f>
        <v/>
      </c>
      <c r="K14" s="132" t="str">
        <f>IFERROR(IF(VLOOKUP($A14,'DID-list 2016'!$A$7:$K$350,11,0)="Y",0,$I14)*OR(IF(VLOOKUP($A14,'DID-list 2016'!$A$7:$K$350,11,0)="NA",0,$I14)),$I14)</f>
        <v/>
      </c>
      <c r="L14" s="133" t="str">
        <f t="shared" si="1"/>
        <v/>
      </c>
      <c r="M14" s="129" t="str">
        <f>IF(H14="","",IF(H14*Formula!N14=0,"",H14*Formula!N14))</f>
        <v/>
      </c>
      <c r="N14" s="129" t="str">
        <f>IF(H14="","",IF(H14*Formula!O14=0,"",H14*Formula!O14))</f>
        <v/>
      </c>
      <c r="O14" s="129" t="str">
        <f>IF(H14="","",IF(H14*Formula!P14=0,"",H14*Formula!P14))</f>
        <v/>
      </c>
      <c r="P14" s="129" t="str">
        <f t="shared" si="2"/>
        <v/>
      </c>
      <c r="Q14" s="134"/>
    </row>
    <row r="15" spans="1:17" ht="13">
      <c r="A15" s="129" t="str">
        <f>IF(Formula!K15=0,"",Formula!K15)</f>
        <v/>
      </c>
      <c r="B15" s="130" t="str">
        <f>IF(C15="","",IF(A15="",NonDID,IFERROR(VLOOKUP(A15,'DID-list 2016'!$A$5:$K$350,2,0),Invalid)))</f>
        <v/>
      </c>
      <c r="C15" s="130" t="str">
        <f>IF(Formula!C15=0,"",Formula!C15)</f>
        <v/>
      </c>
      <c r="D15" s="130" t="str">
        <f>IF(Formula!E15=0,"",Formula!E15)</f>
        <v/>
      </c>
      <c r="E15" s="128" t="str">
        <f>IFERROR(VLOOKUP($A15,'DID-list 2016'!$A$7:$K$350,8,0),"")</f>
        <v/>
      </c>
      <c r="F15" s="128" t="str">
        <f>IFERROR(VLOOKUP($A15,'DID-list 2016'!$A$7:$K$350,5,0),"")</f>
        <v/>
      </c>
      <c r="G15" s="128" t="str">
        <f>IFERROR(VLOOKUP($A15,'DID-list 2016'!$A$7:$K$350,9,0),"")</f>
        <v/>
      </c>
      <c r="H15" s="131" t="str">
        <f>IF(Formula!D15*(Formula!F15/100)=0,"",Formula!D15*(Formula!F15/100))</f>
        <v/>
      </c>
      <c r="I15" s="131" t="str">
        <f t="shared" si="0"/>
        <v/>
      </c>
      <c r="J15" s="132" t="str">
        <f>IFERROR(IF(VLOOKUP($A15,'DID-list 2016'!$A$7:$K$350,10,0)="R",0,$I15)*OR(IF(VLOOKUP($A15,'DID-list 2016'!$A$7:$K$350,10,0)="NA",0,$I15)),$I15)</f>
        <v/>
      </c>
      <c r="K15" s="132" t="str">
        <f>IFERROR(IF(VLOOKUP($A15,'DID-list 2016'!$A$7:$K$350,11,0)="Y",0,$I15)*OR(IF(VLOOKUP($A15,'DID-list 2016'!$A$7:$K$350,11,0)="NA",0,$I15)),$I15)</f>
        <v/>
      </c>
      <c r="L15" s="133" t="str">
        <f t="shared" si="1"/>
        <v/>
      </c>
      <c r="M15" s="129" t="str">
        <f>IF(H15="","",IF(H15*Formula!N15=0,"",H15*Formula!N15))</f>
        <v/>
      </c>
      <c r="N15" s="129" t="str">
        <f>IF(H15="","",IF(H15*Formula!O15=0,"",H15*Formula!O15))</f>
        <v/>
      </c>
      <c r="O15" s="129" t="str">
        <f>IF(H15="","",IF(H15*Formula!P15=0,"",H15*Formula!P15))</f>
        <v/>
      </c>
      <c r="P15" s="129" t="str">
        <f t="shared" si="2"/>
        <v/>
      </c>
      <c r="Q15" s="134"/>
    </row>
    <row r="16" spans="1:17" ht="13">
      <c r="A16" s="129" t="str">
        <f>IF(Formula!K16=0,"",Formula!K16)</f>
        <v/>
      </c>
      <c r="B16" s="130" t="str">
        <f>IF(C16="","",IF(A16="",NonDID,IFERROR(VLOOKUP(A16,'DID-list 2016'!$A$5:$K$350,2,0),Invalid)))</f>
        <v/>
      </c>
      <c r="C16" s="130" t="str">
        <f>IF(Formula!C16=0,"",Formula!C16)</f>
        <v/>
      </c>
      <c r="D16" s="130" t="str">
        <f>IF(Formula!E16=0,"",Formula!E16)</f>
        <v/>
      </c>
      <c r="E16" s="128" t="str">
        <f>IFERROR(VLOOKUP($A16,'DID-list 2016'!$A$7:$K$350,8,0),"")</f>
        <v/>
      </c>
      <c r="F16" s="128" t="str">
        <f>IFERROR(VLOOKUP($A16,'DID-list 2016'!$A$7:$K$350,5,0),"")</f>
        <v/>
      </c>
      <c r="G16" s="128" t="str">
        <f>IFERROR(VLOOKUP($A16,'DID-list 2016'!$A$7:$K$350,9,0),"")</f>
        <v/>
      </c>
      <c r="H16" s="131" t="str">
        <f>IF(Formula!D16*(Formula!F16/100)=0,"",Formula!D16*(Formula!F16/100))</f>
        <v/>
      </c>
      <c r="I16" s="131" t="str">
        <f t="shared" si="0"/>
        <v/>
      </c>
      <c r="J16" s="132" t="str">
        <f>IFERROR(IF(VLOOKUP($A16,'DID-list 2016'!$A$7:$K$350,10,0)="R",0,$I16)*OR(IF(VLOOKUP($A16,'DID-list 2016'!$A$7:$K$350,10,0)="NA",0,$I16)),$I16)</f>
        <v/>
      </c>
      <c r="K16" s="132" t="str">
        <f>IFERROR(IF(VLOOKUP($A16,'DID-list 2016'!$A$7:$K$350,11,0)="Y",0,$I16)*OR(IF(VLOOKUP($A16,'DID-list 2016'!$A$7:$K$350,11,0)="NA",0,$I16)),$I16)</f>
        <v/>
      </c>
      <c r="L16" s="133" t="str">
        <f t="shared" si="1"/>
        <v/>
      </c>
      <c r="M16" s="129" t="str">
        <f>IF(H16="","",IF(H16*Formula!N16=0,"",H16*Formula!N16))</f>
        <v/>
      </c>
      <c r="N16" s="129" t="str">
        <f>IF(H16="","",IF(H16*Formula!O16=0,"",H16*Formula!O16))</f>
        <v/>
      </c>
      <c r="O16" s="129" t="str">
        <f>IF(H16="","",IF(H16*Formula!P16=0,"",H16*Formula!P16))</f>
        <v/>
      </c>
      <c r="P16" s="129" t="str">
        <f t="shared" si="2"/>
        <v/>
      </c>
      <c r="Q16" s="134"/>
    </row>
    <row r="17" spans="1:17" ht="13">
      <c r="A17" s="129" t="str">
        <f>IF(Formula!K17=0,"",Formula!K17)</f>
        <v/>
      </c>
      <c r="B17" s="130" t="str">
        <f>IF(C17="","",IF(A17="",NonDID,IFERROR(VLOOKUP(A17,'DID-list 2016'!$A$5:$K$350,2,0),Invalid)))</f>
        <v/>
      </c>
      <c r="C17" s="130" t="str">
        <f>IF(Formula!C17=0,"",Formula!C17)</f>
        <v/>
      </c>
      <c r="D17" s="130" t="str">
        <f>IF(Formula!E17=0,"",Formula!E17)</f>
        <v/>
      </c>
      <c r="E17" s="128" t="str">
        <f>IFERROR(VLOOKUP($A17,'DID-list 2016'!$A$7:$K$350,8,0),"")</f>
        <v/>
      </c>
      <c r="F17" s="128" t="str">
        <f>IFERROR(VLOOKUP($A17,'DID-list 2016'!$A$7:$K$350,5,0),"")</f>
        <v/>
      </c>
      <c r="G17" s="128" t="str">
        <f>IFERROR(VLOOKUP($A17,'DID-list 2016'!$A$7:$K$350,9,0),"")</f>
        <v/>
      </c>
      <c r="H17" s="131" t="str">
        <f>IF(Formula!D17*(Formula!F17/100)=0,"",Formula!D17*(Formula!F17/100))</f>
        <v/>
      </c>
      <c r="I17" s="131" t="str">
        <f t="shared" si="0"/>
        <v/>
      </c>
      <c r="J17" s="132" t="str">
        <f>IFERROR(IF(VLOOKUP($A17,'DID-list 2016'!$A$7:$K$350,10,0)="R",0,$I17)*OR(IF(VLOOKUP($A17,'DID-list 2016'!$A$7:$K$350,10,0)="NA",0,$I17)),$I17)</f>
        <v/>
      </c>
      <c r="K17" s="132" t="str">
        <f>IFERROR(IF(VLOOKUP($A17,'DID-list 2016'!$A$7:$K$350,11,0)="Y",0,$I17)*OR(IF(VLOOKUP($A17,'DID-list 2016'!$A$7:$K$350,11,0)="NA",0,$I17)),$I17)</f>
        <v/>
      </c>
      <c r="L17" s="133" t="str">
        <f t="shared" si="1"/>
        <v/>
      </c>
      <c r="M17" s="129" t="str">
        <f>IF(H17="","",IF(H17*Formula!N17=0,"",H17*Formula!N17))</f>
        <v/>
      </c>
      <c r="N17" s="129" t="str">
        <f>IF(H17="","",IF(H17*Formula!O17=0,"",H17*Formula!O17))</f>
        <v/>
      </c>
      <c r="O17" s="129" t="str">
        <f>IF(H17="","",IF(H17*Formula!P17=0,"",H17*Formula!P17))</f>
        <v/>
      </c>
      <c r="P17" s="129" t="str">
        <f t="shared" si="2"/>
        <v/>
      </c>
      <c r="Q17" s="134"/>
    </row>
    <row r="18" spans="1:17" ht="13">
      <c r="A18" s="129" t="str">
        <f>IF(Formula!K18=0,"",Formula!K18)</f>
        <v/>
      </c>
      <c r="B18" s="130" t="str">
        <f>IF(C18="","",IF(A18="",NonDID,IFERROR(VLOOKUP(A18,'DID-list 2016'!$A$5:$K$350,2,0),Invalid)))</f>
        <v/>
      </c>
      <c r="C18" s="130" t="str">
        <f>IF(Formula!C18=0,"",Formula!C18)</f>
        <v/>
      </c>
      <c r="D18" s="130" t="str">
        <f>IF(Formula!E18=0,"",Formula!E18)</f>
        <v/>
      </c>
      <c r="E18" s="128" t="str">
        <f>IFERROR(VLOOKUP($A18,'DID-list 2016'!$A$7:$K$350,8,0),"")</f>
        <v/>
      </c>
      <c r="F18" s="128" t="str">
        <f>IFERROR(VLOOKUP($A18,'DID-list 2016'!$A$7:$K$350,5,0),"")</f>
        <v/>
      </c>
      <c r="G18" s="128" t="str">
        <f>IFERROR(VLOOKUP($A18,'DID-list 2016'!$A$7:$K$350,9,0),"")</f>
        <v/>
      </c>
      <c r="H18" s="131" t="str">
        <f>IF(Formula!D18*(Formula!F18/100)=0,"",Formula!D18*(Formula!F18/100))</f>
        <v/>
      </c>
      <c r="I18" s="131" t="str">
        <f t="shared" si="0"/>
        <v/>
      </c>
      <c r="J18" s="132" t="str">
        <f>IFERROR(IF(VLOOKUP($A18,'DID-list 2016'!$A$7:$K$350,10,0)="R",0,$I18)*OR(IF(VLOOKUP($A18,'DID-list 2016'!$A$7:$K$350,10,0)="NA",0,$I18)),$I18)</f>
        <v/>
      </c>
      <c r="K18" s="132" t="str">
        <f>IFERROR(IF(VLOOKUP($A18,'DID-list 2016'!$A$7:$K$350,11,0)="Y",0,$I18)*OR(IF(VLOOKUP($A18,'DID-list 2016'!$A$7:$K$350,11,0)="NA",0,$I18)),$I18)</f>
        <v/>
      </c>
      <c r="L18" s="133" t="str">
        <f t="shared" si="1"/>
        <v/>
      </c>
      <c r="M18" s="129" t="str">
        <f>IF(H18="","",IF(H18*Formula!N18=0,"",H18*Formula!N18))</f>
        <v/>
      </c>
      <c r="N18" s="129" t="str">
        <f>IF(H18="","",IF(H18*Formula!O18=0,"",H18*Formula!O18))</f>
        <v/>
      </c>
      <c r="O18" s="129" t="str">
        <f>IF(H18="","",IF(H18*Formula!P18=0,"",H18*Formula!P18))</f>
        <v/>
      </c>
      <c r="P18" s="129" t="str">
        <f t="shared" si="2"/>
        <v/>
      </c>
      <c r="Q18" s="134"/>
    </row>
    <row r="19" spans="1:17" ht="13">
      <c r="A19" s="129" t="str">
        <f>IF(Formula!K19=0,"",Formula!K19)</f>
        <v/>
      </c>
      <c r="B19" s="130" t="str">
        <f>IF(C19="","",IF(A19="",NonDID,IFERROR(VLOOKUP(A19,'DID-list 2016'!$A$5:$K$350,2,0),Invalid)))</f>
        <v/>
      </c>
      <c r="C19" s="130" t="str">
        <f>IF(Formula!C19=0,"",Formula!C19)</f>
        <v/>
      </c>
      <c r="D19" s="130" t="str">
        <f>IF(Formula!E19=0,"",Formula!E19)</f>
        <v/>
      </c>
      <c r="E19" s="128" t="str">
        <f>IFERROR(VLOOKUP($A19,'DID-list 2016'!$A$7:$K$350,8,0),"")</f>
        <v/>
      </c>
      <c r="F19" s="128" t="str">
        <f>IFERROR(VLOOKUP($A19,'DID-list 2016'!$A$7:$K$350,5,0),"")</f>
        <v/>
      </c>
      <c r="G19" s="128" t="str">
        <f>IFERROR(VLOOKUP($A19,'DID-list 2016'!$A$7:$K$350,9,0),"")</f>
        <v/>
      </c>
      <c r="H19" s="131" t="str">
        <f>IF(Formula!D19*(Formula!F19/100)=0,"",Formula!D19*(Formula!F19/100))</f>
        <v/>
      </c>
      <c r="I19" s="131" t="str">
        <f t="shared" si="0"/>
        <v/>
      </c>
      <c r="J19" s="132" t="str">
        <f>IFERROR(IF(VLOOKUP($A19,'DID-list 2016'!$A$7:$K$350,10,0)="R",0,$I19)*OR(IF(VLOOKUP($A19,'DID-list 2016'!$A$7:$K$350,10,0)="NA",0,$I19)),$I19)</f>
        <v/>
      </c>
      <c r="K19" s="132" t="str">
        <f>IFERROR(IF(VLOOKUP($A19,'DID-list 2016'!$A$7:$K$350,11,0)="Y",0,$I19)*OR(IF(VLOOKUP($A19,'DID-list 2016'!$A$7:$K$350,11,0)="NA",0,$I19)),$I19)</f>
        <v/>
      </c>
      <c r="L19" s="133" t="str">
        <f t="shared" si="1"/>
        <v/>
      </c>
      <c r="M19" s="129" t="str">
        <f>IF(H19="","",IF(H19*Formula!N19=0,"",H19*Formula!N19))</f>
        <v/>
      </c>
      <c r="N19" s="129" t="str">
        <f>IF(H19="","",IF(H19*Formula!O19=0,"",H19*Formula!O19))</f>
        <v/>
      </c>
      <c r="O19" s="129" t="str">
        <f>IF(H19="","",IF(H19*Formula!P19=0,"",H19*Formula!P19))</f>
        <v/>
      </c>
      <c r="P19" s="129" t="str">
        <f t="shared" si="2"/>
        <v/>
      </c>
      <c r="Q19" s="134"/>
    </row>
    <row r="20" spans="1:17" ht="13">
      <c r="A20" s="129" t="str">
        <f>IF(Formula!K20=0,"",Formula!K20)</f>
        <v/>
      </c>
      <c r="B20" s="130" t="str">
        <f>IF(C20="","",IF(A20="",NonDID,IFERROR(VLOOKUP(A20,'DID-list 2016'!$A$5:$K$350,2,0),Invalid)))</f>
        <v/>
      </c>
      <c r="C20" s="130" t="str">
        <f>IF(Formula!C20=0,"",Formula!C20)</f>
        <v/>
      </c>
      <c r="D20" s="130" t="str">
        <f>IF(Formula!E20=0,"",Formula!E20)</f>
        <v/>
      </c>
      <c r="E20" s="128" t="str">
        <f>IFERROR(VLOOKUP($A20,'DID-list 2016'!$A$7:$K$350,8,0),"")</f>
        <v/>
      </c>
      <c r="F20" s="128" t="str">
        <f>IFERROR(VLOOKUP($A20,'DID-list 2016'!$A$7:$K$350,5,0),"")</f>
        <v/>
      </c>
      <c r="G20" s="128" t="str">
        <f>IFERROR(VLOOKUP($A20,'DID-list 2016'!$A$7:$K$350,9,0),"")</f>
        <v/>
      </c>
      <c r="H20" s="131" t="str">
        <f>IF(Formula!D20*(Formula!F20/100)=0,"",Formula!D20*(Formula!F20/100))</f>
        <v/>
      </c>
      <c r="I20" s="131" t="str">
        <f t="shared" si="0"/>
        <v/>
      </c>
      <c r="J20" s="132" t="str">
        <f>IFERROR(IF(VLOOKUP($A20,'DID-list 2016'!$A$7:$K$350,10,0)="R",0,$I20)*OR(IF(VLOOKUP($A20,'DID-list 2016'!$A$7:$K$350,10,0)="NA",0,$I20)),$I20)</f>
        <v/>
      </c>
      <c r="K20" s="132" t="str">
        <f>IFERROR(IF(VLOOKUP($A20,'DID-list 2016'!$A$7:$K$350,11,0)="Y",0,$I20)*OR(IF(VLOOKUP($A20,'DID-list 2016'!$A$7:$K$350,11,0)="NA",0,$I20)),$I20)</f>
        <v/>
      </c>
      <c r="L20" s="133" t="str">
        <f t="shared" si="1"/>
        <v/>
      </c>
      <c r="M20" s="129" t="str">
        <f>IF(H20="","",IF(H20*Formula!N20=0,"",H20*Formula!N20))</f>
        <v/>
      </c>
      <c r="N20" s="129" t="str">
        <f>IF(H20="","",IF(H20*Formula!O20=0,"",H20*Formula!O20))</f>
        <v/>
      </c>
      <c r="O20" s="129" t="str">
        <f>IF(H20="","",IF(H20*Formula!P20=0,"",H20*Formula!P20))</f>
        <v/>
      </c>
      <c r="P20" s="129" t="str">
        <f t="shared" si="2"/>
        <v/>
      </c>
      <c r="Q20" s="134"/>
    </row>
    <row r="21" spans="1:17" ht="13">
      <c r="A21" s="129" t="str">
        <f>IF(Formula!K21=0,"",Formula!K21)</f>
        <v/>
      </c>
      <c r="B21" s="130" t="str">
        <f>IF(C21="","",IF(A21="",NonDID,IFERROR(VLOOKUP(A21,'DID-list 2016'!$A$5:$K$350,2,0),Invalid)))</f>
        <v/>
      </c>
      <c r="C21" s="130" t="str">
        <f>IF(Formula!C21=0,"",Formula!C21)</f>
        <v/>
      </c>
      <c r="D21" s="130" t="str">
        <f>IF(Formula!E21=0,"",Formula!E21)</f>
        <v/>
      </c>
      <c r="E21" s="128" t="str">
        <f>IFERROR(VLOOKUP($A21,'DID-list 2016'!$A$7:$K$350,8,0),"")</f>
        <v/>
      </c>
      <c r="F21" s="128" t="str">
        <f>IFERROR(VLOOKUP($A21,'DID-list 2016'!$A$7:$K$350,5,0),"")</f>
        <v/>
      </c>
      <c r="G21" s="128" t="str">
        <f>IFERROR(VLOOKUP($A21,'DID-list 2016'!$A$7:$K$350,9,0),"")</f>
        <v/>
      </c>
      <c r="H21" s="131" t="str">
        <f>IF(Formula!D21*(Formula!F21/100)=0,"",Formula!D21*(Formula!F21/100))</f>
        <v/>
      </c>
      <c r="I21" s="131" t="str">
        <f t="shared" si="0"/>
        <v/>
      </c>
      <c r="J21" s="132" t="str">
        <f>IFERROR(IF(VLOOKUP($A21,'DID-list 2016'!$A$7:$K$350,10,0)="R",0,$I21)*OR(IF(VLOOKUP($A21,'DID-list 2016'!$A$7:$K$350,10,0)="NA",0,$I21)),$I21)</f>
        <v/>
      </c>
      <c r="K21" s="132" t="str">
        <f>IFERROR(IF(VLOOKUP($A21,'DID-list 2016'!$A$7:$K$350,11,0)="Y",0,$I21)*OR(IF(VLOOKUP($A21,'DID-list 2016'!$A$7:$K$350,11,0)="NA",0,$I21)),$I21)</f>
        <v/>
      </c>
      <c r="L21" s="133" t="str">
        <f t="shared" si="1"/>
        <v/>
      </c>
      <c r="M21" s="129" t="str">
        <f>IF(H21="","",IF(H21*Formula!N21=0,"",H21*Formula!N21))</f>
        <v/>
      </c>
      <c r="N21" s="129" t="str">
        <f>IF(H21="","",IF(H21*Formula!O21=0,"",H21*Formula!O21))</f>
        <v/>
      </c>
      <c r="O21" s="129" t="str">
        <f>IF(H21="","",IF(H21*Formula!P21=0,"",H21*Formula!P21))</f>
        <v/>
      </c>
      <c r="P21" s="129" t="str">
        <f t="shared" si="2"/>
        <v/>
      </c>
      <c r="Q21" s="134"/>
    </row>
    <row r="22" spans="1:17" ht="13">
      <c r="A22" s="129" t="str">
        <f>IF(Formula!K22=0,"",Formula!K22)</f>
        <v/>
      </c>
      <c r="B22" s="130" t="str">
        <f>IF(C22="","",IF(A22="",NonDID,IFERROR(VLOOKUP(A22,'DID-list 2016'!$A$5:$K$350,2,0),Invalid)))</f>
        <v/>
      </c>
      <c r="C22" s="130" t="str">
        <f>IF(Formula!C22=0,"",Formula!C22)</f>
        <v/>
      </c>
      <c r="D22" s="130" t="str">
        <f>IF(Formula!E22=0,"",Formula!E22)</f>
        <v/>
      </c>
      <c r="E22" s="128" t="str">
        <f>IFERROR(VLOOKUP($A22,'DID-list 2016'!$A$7:$K$350,8,0),"")</f>
        <v/>
      </c>
      <c r="F22" s="128" t="str">
        <f>IFERROR(VLOOKUP($A22,'DID-list 2016'!$A$7:$K$350,5,0),"")</f>
        <v/>
      </c>
      <c r="G22" s="128" t="str">
        <f>IFERROR(VLOOKUP($A22,'DID-list 2016'!$A$7:$K$350,9,0),"")</f>
        <v/>
      </c>
      <c r="H22" s="131" t="str">
        <f>IF(Formula!D22*(Formula!F22/100)=0,"",Formula!D22*(Formula!F22/100))</f>
        <v/>
      </c>
      <c r="I22" s="131" t="str">
        <f t="shared" si="0"/>
        <v/>
      </c>
      <c r="J22" s="132" t="str">
        <f>IFERROR(IF(VLOOKUP($A22,'DID-list 2016'!$A$7:$K$350,10,0)="R",0,$I22)*OR(IF(VLOOKUP($A22,'DID-list 2016'!$A$7:$K$350,10,0)="NA",0,$I22)),$I22)</f>
        <v/>
      </c>
      <c r="K22" s="132" t="str">
        <f>IFERROR(IF(VLOOKUP($A22,'DID-list 2016'!$A$7:$K$350,11,0)="Y",0,$I22)*OR(IF(VLOOKUP($A22,'DID-list 2016'!$A$7:$K$350,11,0)="NA",0,$I22)),$I22)</f>
        <v/>
      </c>
      <c r="L22" s="133" t="str">
        <f t="shared" si="1"/>
        <v/>
      </c>
      <c r="M22" s="129" t="str">
        <f>IF(H22="","",IF(H22*Formula!N22=0,"",H22*Formula!N22))</f>
        <v/>
      </c>
      <c r="N22" s="129" t="str">
        <f>IF(H22="","",IF(H22*Formula!O22=0,"",H22*Formula!O22))</f>
        <v/>
      </c>
      <c r="O22" s="129" t="str">
        <f>IF(H22="","",IF(H22*Formula!P22=0,"",H22*Formula!P22))</f>
        <v/>
      </c>
      <c r="P22" s="129" t="str">
        <f t="shared" si="2"/>
        <v/>
      </c>
      <c r="Q22" s="134"/>
    </row>
    <row r="23" spans="1:17" ht="13">
      <c r="A23" s="129" t="str">
        <f>IF(Formula!K23=0,"",Formula!K23)</f>
        <v/>
      </c>
      <c r="B23" s="130" t="str">
        <f>IF(C23="","",IF(A23="",NonDID,IFERROR(VLOOKUP(A23,'DID-list 2016'!$A$5:$K$350,2,0),Invalid)))</f>
        <v/>
      </c>
      <c r="C23" s="130" t="str">
        <f>IF(Formula!C23=0,"",Formula!C23)</f>
        <v/>
      </c>
      <c r="D23" s="130" t="str">
        <f>IF(Formula!E23=0,"",Formula!E23)</f>
        <v/>
      </c>
      <c r="E23" s="128" t="str">
        <f>IFERROR(VLOOKUP($A23,'DID-list 2016'!$A$7:$K$350,8,0),"")</f>
        <v/>
      </c>
      <c r="F23" s="128" t="str">
        <f>IFERROR(VLOOKUP($A23,'DID-list 2016'!$A$7:$K$350,5,0),"")</f>
        <v/>
      </c>
      <c r="G23" s="128" t="str">
        <f>IFERROR(VLOOKUP($A23,'DID-list 2016'!$A$7:$K$350,9,0),"")</f>
        <v/>
      </c>
      <c r="H23" s="131" t="str">
        <f>IF(Formula!D23*(Formula!F23/100)=0,"",Formula!D23*(Formula!F23/100))</f>
        <v/>
      </c>
      <c r="I23" s="131" t="str">
        <f t="shared" si="0"/>
        <v/>
      </c>
      <c r="J23" s="132" t="str">
        <f>IFERROR(IF(VLOOKUP($A23,'DID-list 2016'!$A$7:$K$350,10,0)="R",0,$I23)*OR(IF(VLOOKUP($A23,'DID-list 2016'!$A$7:$K$350,10,0)="NA",0,$I23)),$I23)</f>
        <v/>
      </c>
      <c r="K23" s="132" t="str">
        <f>IFERROR(IF(VLOOKUP($A23,'DID-list 2016'!$A$7:$K$350,11,0)="Y",0,$I23)*OR(IF(VLOOKUP($A23,'DID-list 2016'!$A$7:$K$350,11,0)="NA",0,$I23)),$I23)</f>
        <v/>
      </c>
      <c r="L23" s="133" t="str">
        <f t="shared" si="1"/>
        <v/>
      </c>
      <c r="M23" s="129" t="str">
        <f>IF(H23="","",IF(H23*Formula!N23=0,"",H23*Formula!N23))</f>
        <v/>
      </c>
      <c r="N23" s="129" t="str">
        <f>IF(H23="","",IF(H23*Formula!O23=0,"",H23*Formula!O23))</f>
        <v/>
      </c>
      <c r="O23" s="129" t="str">
        <f>IF(H23="","",IF(H23*Formula!P23=0,"",H23*Formula!P23))</f>
        <v/>
      </c>
      <c r="P23" s="129" t="str">
        <f t="shared" si="2"/>
        <v/>
      </c>
      <c r="Q23" s="134"/>
    </row>
    <row r="24" spans="1:17" ht="13">
      <c r="A24" s="129" t="str">
        <f>IF(Formula!K24=0,"",Formula!K24)</f>
        <v/>
      </c>
      <c r="B24" s="130" t="str">
        <f>IF(C24="","",IF(A24="",NonDID,IFERROR(VLOOKUP(A24,'DID-list 2016'!$A$5:$K$350,2,0),Invalid)))</f>
        <v/>
      </c>
      <c r="C24" s="130" t="str">
        <f>IF(Formula!C24=0,"",Formula!C24)</f>
        <v/>
      </c>
      <c r="D24" s="130" t="str">
        <f>IF(Formula!E24=0,"",Formula!E24)</f>
        <v/>
      </c>
      <c r="E24" s="128" t="str">
        <f>IFERROR(VLOOKUP($A24,'DID-list 2016'!$A$7:$K$350,8,0),"")</f>
        <v/>
      </c>
      <c r="F24" s="128" t="str">
        <f>IFERROR(VLOOKUP($A24,'DID-list 2016'!$A$7:$K$350,5,0),"")</f>
        <v/>
      </c>
      <c r="G24" s="128" t="str">
        <f>IFERROR(VLOOKUP($A24,'DID-list 2016'!$A$7:$K$350,9,0),"")</f>
        <v/>
      </c>
      <c r="H24" s="131" t="str">
        <f>IF(Formula!D24*(Formula!F24/100)=0,"",Formula!D24*(Formula!F24/100))</f>
        <v/>
      </c>
      <c r="I24" s="131" t="str">
        <f t="shared" si="0"/>
        <v/>
      </c>
      <c r="J24" s="132" t="str">
        <f>IFERROR(IF(VLOOKUP($A24,'DID-list 2016'!$A$7:$K$350,10,0)="R",0,$I24)*OR(IF(VLOOKUP($A24,'DID-list 2016'!$A$7:$K$350,10,0)="NA",0,$I24)),$I24)</f>
        <v/>
      </c>
      <c r="K24" s="132" t="str">
        <f>IFERROR(IF(VLOOKUP($A24,'DID-list 2016'!$A$7:$K$350,11,0)="Y",0,$I24)*OR(IF(VLOOKUP($A24,'DID-list 2016'!$A$7:$K$350,11,0)="NA",0,$I24)),$I24)</f>
        <v/>
      </c>
      <c r="L24" s="133" t="str">
        <f t="shared" si="1"/>
        <v/>
      </c>
      <c r="M24" s="129" t="str">
        <f>IF(H24="","",IF(H24*Formula!N24=0,"",H24*Formula!N24))</f>
        <v/>
      </c>
      <c r="N24" s="129" t="str">
        <f>IF(H24="","",IF(H24*Formula!O24=0,"",H24*Formula!O24))</f>
        <v/>
      </c>
      <c r="O24" s="129" t="str">
        <f>IF(H24="","",IF(H24*Formula!P24=0,"",H24*Formula!P24))</f>
        <v/>
      </c>
      <c r="P24" s="129" t="str">
        <f t="shared" si="2"/>
        <v/>
      </c>
      <c r="Q24" s="134"/>
    </row>
    <row r="25" spans="1:17" ht="13">
      <c r="A25" s="129" t="str">
        <f>IF(Formula!K25=0,"",Formula!K25)</f>
        <v/>
      </c>
      <c r="B25" s="130" t="str">
        <f>IF(C25="","",IF(A25="",NonDID,IFERROR(VLOOKUP(A25,'DID-list 2016'!$A$5:$K$350,2,0),Invalid)))</f>
        <v/>
      </c>
      <c r="C25" s="130" t="str">
        <f>IF(Formula!C25=0,"",Formula!C25)</f>
        <v/>
      </c>
      <c r="D25" s="130" t="str">
        <f>IF(Formula!E25=0,"",Formula!E25)</f>
        <v/>
      </c>
      <c r="E25" s="128" t="str">
        <f>IFERROR(VLOOKUP($A25,'DID-list 2016'!$A$7:$K$350,8,0),"")</f>
        <v/>
      </c>
      <c r="F25" s="128" t="str">
        <f>IFERROR(VLOOKUP($A25,'DID-list 2016'!$A$7:$K$350,5,0),"")</f>
        <v/>
      </c>
      <c r="G25" s="128" t="str">
        <f>IFERROR(VLOOKUP($A25,'DID-list 2016'!$A$7:$K$350,9,0),"")</f>
        <v/>
      </c>
      <c r="H25" s="131" t="str">
        <f>IF(Formula!D25*(Formula!F25/100)=0,"",Formula!D25*(Formula!F25/100))</f>
        <v/>
      </c>
      <c r="I25" s="131" t="str">
        <f t="shared" si="0"/>
        <v/>
      </c>
      <c r="J25" s="132" t="str">
        <f>IFERROR(IF(VLOOKUP($A25,'DID-list 2016'!$A$7:$K$350,10,0)="R",0,$I25)*OR(IF(VLOOKUP($A25,'DID-list 2016'!$A$7:$K$350,10,0)="NA",0,$I25)),$I25)</f>
        <v/>
      </c>
      <c r="K25" s="132" t="str">
        <f>IFERROR(IF(VLOOKUP($A25,'DID-list 2016'!$A$7:$K$350,11,0)="Y",0,$I25)*OR(IF(VLOOKUP($A25,'DID-list 2016'!$A$7:$K$350,11,0)="NA",0,$I25)),$I25)</f>
        <v/>
      </c>
      <c r="L25" s="133" t="str">
        <f t="shared" si="1"/>
        <v/>
      </c>
      <c r="M25" s="129" t="str">
        <f>IF(H25="","",IF(H25*Formula!N25=0,"",H25*Formula!N25))</f>
        <v/>
      </c>
      <c r="N25" s="129" t="str">
        <f>IF(H25="","",IF(H25*Formula!O25=0,"",H25*Formula!O25))</f>
        <v/>
      </c>
      <c r="O25" s="129" t="str">
        <f>IF(H25="","",IF(H25*Formula!P25=0,"",H25*Formula!P25))</f>
        <v/>
      </c>
      <c r="P25" s="129" t="str">
        <f t="shared" si="2"/>
        <v/>
      </c>
      <c r="Q25" s="134"/>
    </row>
    <row r="26" spans="1:17" ht="13">
      <c r="A26" s="129" t="str">
        <f>IF(Formula!K26=0,"",Formula!K26)</f>
        <v/>
      </c>
      <c r="B26" s="130" t="str">
        <f>IF(C26="","",IF(A26="",NonDID,IFERROR(VLOOKUP(A26,'DID-list 2016'!$A$5:$K$350,2,0),Invalid)))</f>
        <v/>
      </c>
      <c r="C26" s="130" t="str">
        <f>IF(Formula!C26=0,"",Formula!C26)</f>
        <v/>
      </c>
      <c r="D26" s="130" t="str">
        <f>IF(Formula!E26=0,"",Formula!E26)</f>
        <v/>
      </c>
      <c r="E26" s="128" t="str">
        <f>IFERROR(VLOOKUP($A26,'DID-list 2016'!$A$7:$K$350,8,0),"")</f>
        <v/>
      </c>
      <c r="F26" s="128" t="str">
        <f>IFERROR(VLOOKUP($A26,'DID-list 2016'!$A$7:$K$350,5,0),"")</f>
        <v/>
      </c>
      <c r="G26" s="128" t="str">
        <f>IFERROR(VLOOKUP($A26,'DID-list 2016'!$A$7:$K$350,9,0),"")</f>
        <v/>
      </c>
      <c r="H26" s="131" t="str">
        <f>IF(Formula!D26*(Formula!F26/100)=0,"",Formula!D26*(Formula!F26/100))</f>
        <v/>
      </c>
      <c r="I26" s="131" t="str">
        <f t="shared" si="0"/>
        <v/>
      </c>
      <c r="J26" s="132" t="str">
        <f>IFERROR(IF(VLOOKUP($A26,'DID-list 2016'!$A$7:$K$350,10,0)="R",0,$I26)*OR(IF(VLOOKUP($A26,'DID-list 2016'!$A$7:$K$350,10,0)="NA",0,$I26)),$I26)</f>
        <v/>
      </c>
      <c r="K26" s="132" t="str">
        <f>IFERROR(IF(VLOOKUP($A26,'DID-list 2016'!$A$7:$K$350,11,0)="Y",0,$I26)*OR(IF(VLOOKUP($A26,'DID-list 2016'!$A$7:$K$350,11,0)="NA",0,$I26)),$I26)</f>
        <v/>
      </c>
      <c r="L26" s="133" t="str">
        <f t="shared" si="1"/>
        <v/>
      </c>
      <c r="M26" s="129" t="str">
        <f>IF(H26="","",IF(H26*Formula!N26=0,"",H26*Formula!N26))</f>
        <v/>
      </c>
      <c r="N26" s="129" t="str">
        <f>IF(H26="","",IF(H26*Formula!O26=0,"",H26*Formula!O26))</f>
        <v/>
      </c>
      <c r="O26" s="129" t="str">
        <f>IF(H26="","",IF(H26*Formula!P26=0,"",H26*Formula!P26))</f>
        <v/>
      </c>
      <c r="P26" s="129" t="str">
        <f t="shared" si="2"/>
        <v/>
      </c>
      <c r="Q26" s="134"/>
    </row>
    <row r="27" spans="1:17" ht="13">
      <c r="A27" s="129" t="str">
        <f>IF(Formula!K27=0,"",Formula!K27)</f>
        <v/>
      </c>
      <c r="B27" s="130" t="str">
        <f>IF(C27="","",IF(A27="",NonDID,IFERROR(VLOOKUP(A27,'DID-list 2016'!$A$5:$K$350,2,0),Invalid)))</f>
        <v/>
      </c>
      <c r="C27" s="130" t="str">
        <f>IF(Formula!C27=0,"",Formula!C27)</f>
        <v/>
      </c>
      <c r="D27" s="130" t="str">
        <f>IF(Formula!E27=0,"",Formula!E27)</f>
        <v/>
      </c>
      <c r="E27" s="128" t="str">
        <f>IFERROR(VLOOKUP($A27,'DID-list 2016'!$A$7:$K$350,8,0),"")</f>
        <v/>
      </c>
      <c r="F27" s="128" t="str">
        <f>IFERROR(VLOOKUP($A27,'DID-list 2016'!$A$7:$K$350,5,0),"")</f>
        <v/>
      </c>
      <c r="G27" s="128" t="str">
        <f>IFERROR(VLOOKUP($A27,'DID-list 2016'!$A$7:$K$350,9,0),"")</f>
        <v/>
      </c>
      <c r="H27" s="131" t="str">
        <f>IF(Formula!D27*(Formula!F27/100)=0,"",Formula!D27*(Formula!F27/100))</f>
        <v/>
      </c>
      <c r="I27" s="131" t="str">
        <f t="shared" si="0"/>
        <v/>
      </c>
      <c r="J27" s="132" t="str">
        <f>IFERROR(IF(VLOOKUP($A27,'DID-list 2016'!$A$7:$K$350,10,0)="R",0,$I27)*OR(IF(VLOOKUP($A27,'DID-list 2016'!$A$7:$K$350,10,0)="NA",0,$I27)),$I27)</f>
        <v/>
      </c>
      <c r="K27" s="132" t="str">
        <f>IFERROR(IF(VLOOKUP($A27,'DID-list 2016'!$A$7:$K$350,11,0)="Y",0,$I27)*OR(IF(VLOOKUP($A27,'DID-list 2016'!$A$7:$K$350,11,0)="NA",0,$I27)),$I27)</f>
        <v/>
      </c>
      <c r="L27" s="133" t="str">
        <f t="shared" si="1"/>
        <v/>
      </c>
      <c r="M27" s="129" t="str">
        <f>IF(H27="","",IF(H27*Formula!N27=0,"",H27*Formula!N27))</f>
        <v/>
      </c>
      <c r="N27" s="129" t="str">
        <f>IF(H27="","",IF(H27*Formula!O27=0,"",H27*Formula!O27))</f>
        <v/>
      </c>
      <c r="O27" s="129" t="str">
        <f>IF(H27="","",IF(H27*Formula!P27=0,"",H27*Formula!P27))</f>
        <v/>
      </c>
      <c r="P27" s="129" t="str">
        <f t="shared" si="2"/>
        <v/>
      </c>
      <c r="Q27" s="134"/>
    </row>
    <row r="28" spans="1:17" ht="13">
      <c r="A28" s="129" t="str">
        <f>IF(Formula!K28=0,"",Formula!K28)</f>
        <v/>
      </c>
      <c r="B28" s="130" t="str">
        <f>IF(C28="","",IF(A28="",NonDID,IFERROR(VLOOKUP(A28,'DID-list 2016'!$A$5:$K$350,2,0),Invalid)))</f>
        <v/>
      </c>
      <c r="C28" s="130" t="str">
        <f>IF(Formula!C28=0,"",Formula!C28)</f>
        <v/>
      </c>
      <c r="D28" s="130" t="str">
        <f>IF(Formula!E28=0,"",Formula!E28)</f>
        <v/>
      </c>
      <c r="E28" s="128" t="str">
        <f>IFERROR(VLOOKUP($A28,'DID-list 2016'!$A$7:$K$350,8,0),"")</f>
        <v/>
      </c>
      <c r="F28" s="128" t="str">
        <f>IFERROR(VLOOKUP($A28,'DID-list 2016'!$A$7:$K$350,5,0),"")</f>
        <v/>
      </c>
      <c r="G28" s="128" t="str">
        <f>IFERROR(VLOOKUP($A28,'DID-list 2016'!$A$7:$K$350,9,0),"")</f>
        <v/>
      </c>
      <c r="H28" s="131" t="str">
        <f>IF(Formula!D28*(Formula!F28/100)=0,"",Formula!D28*(Formula!F28/100))</f>
        <v/>
      </c>
      <c r="I28" s="131" t="str">
        <f t="shared" si="0"/>
        <v/>
      </c>
      <c r="J28" s="132" t="str">
        <f>IFERROR(IF(VLOOKUP($A28,'DID-list 2016'!$A$7:$K$350,10,0)="R",0,$I28)*OR(IF(VLOOKUP($A28,'DID-list 2016'!$A$7:$K$350,10,0)="NA",0,$I28)),$I28)</f>
        <v/>
      </c>
      <c r="K28" s="132" t="str">
        <f>IFERROR(IF(VLOOKUP($A28,'DID-list 2016'!$A$7:$K$350,11,0)="Y",0,$I28)*OR(IF(VLOOKUP($A28,'DID-list 2016'!$A$7:$K$350,11,0)="NA",0,$I28)),$I28)</f>
        <v/>
      </c>
      <c r="L28" s="133" t="str">
        <f t="shared" si="1"/>
        <v/>
      </c>
      <c r="M28" s="129" t="str">
        <f>IF(H28="","",IF(H28*Formula!N28=0,"",H28*Formula!N28))</f>
        <v/>
      </c>
      <c r="N28" s="129" t="str">
        <f>IF(H28="","",IF(H28*Formula!O28=0,"",H28*Formula!O28))</f>
        <v/>
      </c>
      <c r="O28" s="129" t="str">
        <f>IF(H28="","",IF(H28*Formula!P28=0,"",H28*Formula!P28))</f>
        <v/>
      </c>
      <c r="P28" s="129" t="str">
        <f t="shared" si="2"/>
        <v/>
      </c>
      <c r="Q28" s="134"/>
    </row>
    <row r="29" spans="1:17" ht="13">
      <c r="A29" s="129" t="str">
        <f>IF(Formula!K29=0,"",Formula!K29)</f>
        <v/>
      </c>
      <c r="B29" s="130" t="str">
        <f>IF(C29="","",IF(A29="",NonDID,IFERROR(VLOOKUP(A29,'DID-list 2016'!$A$5:$K$350,2,0),Invalid)))</f>
        <v/>
      </c>
      <c r="C29" s="130" t="str">
        <f>IF(Formula!C29=0,"",Formula!C29)</f>
        <v/>
      </c>
      <c r="D29" s="130" t="str">
        <f>IF(Formula!E29=0,"",Formula!E29)</f>
        <v/>
      </c>
      <c r="E29" s="128" t="str">
        <f>IFERROR(VLOOKUP($A29,'DID-list 2016'!$A$7:$K$350,8,0),"")</f>
        <v/>
      </c>
      <c r="F29" s="128" t="str">
        <f>IFERROR(VLOOKUP($A29,'DID-list 2016'!$A$7:$K$350,5,0),"")</f>
        <v/>
      </c>
      <c r="G29" s="128" t="str">
        <f>IFERROR(VLOOKUP($A29,'DID-list 2016'!$A$7:$K$350,9,0),"")</f>
        <v/>
      </c>
      <c r="H29" s="131" t="str">
        <f>IF(Formula!D29*(Formula!F29/100)=0,"",Formula!D29*(Formula!F29/100))</f>
        <v/>
      </c>
      <c r="I29" s="131" t="str">
        <f t="shared" si="0"/>
        <v/>
      </c>
      <c r="J29" s="132" t="str">
        <f>IFERROR(IF(VLOOKUP($A29,'DID-list 2016'!$A$7:$K$350,10,0)="R",0,$I29)*OR(IF(VLOOKUP($A29,'DID-list 2016'!$A$7:$K$350,10,0)="NA",0,$I29)),$I29)</f>
        <v/>
      </c>
      <c r="K29" s="132" t="str">
        <f>IFERROR(IF(VLOOKUP($A29,'DID-list 2016'!$A$7:$K$350,11,0)="Y",0,$I29)*OR(IF(VLOOKUP($A29,'DID-list 2016'!$A$7:$K$350,11,0)="NA",0,$I29)),$I29)</f>
        <v/>
      </c>
      <c r="L29" s="133" t="str">
        <f t="shared" si="1"/>
        <v/>
      </c>
      <c r="M29" s="129" t="str">
        <f>IF(H29="","",IF(H29*Formula!N29=0,"",H29*Formula!N29))</f>
        <v/>
      </c>
      <c r="N29" s="129" t="str">
        <f>IF(H29="","",IF(H29*Formula!O29=0,"",H29*Formula!O29))</f>
        <v/>
      </c>
      <c r="O29" s="129" t="str">
        <f>IF(H29="","",IF(H29*Formula!P29=0,"",H29*Formula!P29))</f>
        <v/>
      </c>
      <c r="P29" s="129" t="str">
        <f t="shared" si="2"/>
        <v/>
      </c>
      <c r="Q29" s="134"/>
    </row>
    <row r="30" spans="1:17" ht="13">
      <c r="A30" s="129" t="str">
        <f>IF(Formula!K30=0,"",Formula!K30)</f>
        <v/>
      </c>
      <c r="B30" s="130" t="str">
        <f>IF(C30="","",IF(A30="",NonDID,IFERROR(VLOOKUP(A30,'DID-list 2016'!$A$5:$K$350,2,0),Invalid)))</f>
        <v/>
      </c>
      <c r="C30" s="130" t="str">
        <f>IF(Formula!C30=0,"",Formula!C30)</f>
        <v/>
      </c>
      <c r="D30" s="130" t="str">
        <f>IF(Formula!E30=0,"",Formula!E30)</f>
        <v/>
      </c>
      <c r="E30" s="128" t="str">
        <f>IFERROR(VLOOKUP($A30,'DID-list 2016'!$A$7:$K$350,8,0),"")</f>
        <v/>
      </c>
      <c r="F30" s="128" t="str">
        <f>IFERROR(VLOOKUP($A30,'DID-list 2016'!$A$7:$K$350,5,0),"")</f>
        <v/>
      </c>
      <c r="G30" s="128" t="str">
        <f>IFERROR(VLOOKUP($A30,'DID-list 2016'!$A$7:$K$350,9,0),"")</f>
        <v/>
      </c>
      <c r="H30" s="131" t="str">
        <f>IF(Formula!D30*(Formula!F30/100)=0,"",Formula!D30*(Formula!F30/100))</f>
        <v/>
      </c>
      <c r="I30" s="131" t="str">
        <f t="shared" si="0"/>
        <v/>
      </c>
      <c r="J30" s="132" t="str">
        <f>IFERROR(IF(VLOOKUP($A30,'DID-list 2016'!$A$7:$K$350,10,0)="R",0,$I30)*OR(IF(VLOOKUP($A30,'DID-list 2016'!$A$7:$K$350,10,0)="NA",0,$I30)),$I30)</f>
        <v/>
      </c>
      <c r="K30" s="132" t="str">
        <f>IFERROR(IF(VLOOKUP($A30,'DID-list 2016'!$A$7:$K$350,11,0)="Y",0,$I30)*OR(IF(VLOOKUP($A30,'DID-list 2016'!$A$7:$K$350,11,0)="NA",0,$I30)),$I30)</f>
        <v/>
      </c>
      <c r="L30" s="133" t="str">
        <f t="shared" si="1"/>
        <v/>
      </c>
      <c r="M30" s="129" t="str">
        <f>IF(H30="","",IF(H30*Formula!N30=0,"",H30*Formula!N30))</f>
        <v/>
      </c>
      <c r="N30" s="129" t="str">
        <f>IF(H30="","",IF(H30*Formula!O30=0,"",H30*Formula!O30))</f>
        <v/>
      </c>
      <c r="O30" s="129" t="str">
        <f>IF(H30="","",IF(H30*Formula!P30=0,"",H30*Formula!P30))</f>
        <v/>
      </c>
      <c r="P30" s="129" t="str">
        <f t="shared" si="2"/>
        <v/>
      </c>
      <c r="Q30" s="134"/>
    </row>
    <row r="31" spans="1:17" ht="13">
      <c r="A31" s="129" t="str">
        <f>IF(Formula!K31=0,"",Formula!K31)</f>
        <v/>
      </c>
      <c r="B31" s="130" t="str">
        <f>IF(C31="","",IF(A31="",NonDID,IFERROR(VLOOKUP(A31,'DID-list 2016'!$A$5:$K$350,2,0),Invalid)))</f>
        <v/>
      </c>
      <c r="C31" s="130" t="str">
        <f>IF(Formula!C31=0,"",Formula!C31)</f>
        <v/>
      </c>
      <c r="D31" s="130" t="str">
        <f>IF(Formula!E31=0,"",Formula!E31)</f>
        <v/>
      </c>
      <c r="E31" s="128" t="str">
        <f>IFERROR(VLOOKUP($A31,'DID-list 2016'!$A$7:$K$350,8,0),"")</f>
        <v/>
      </c>
      <c r="F31" s="128" t="str">
        <f>IFERROR(VLOOKUP($A31,'DID-list 2016'!$A$7:$K$350,5,0),"")</f>
        <v/>
      </c>
      <c r="G31" s="128" t="str">
        <f>IFERROR(VLOOKUP($A31,'DID-list 2016'!$A$7:$K$350,9,0),"")</f>
        <v/>
      </c>
      <c r="H31" s="131" t="str">
        <f>IF(Formula!D31*(Formula!F31/100)=0,"",Formula!D31*(Formula!F31/100))</f>
        <v/>
      </c>
      <c r="I31" s="131" t="str">
        <f t="shared" si="0"/>
        <v/>
      </c>
      <c r="J31" s="132" t="str">
        <f>IFERROR(IF(VLOOKUP($A31,'DID-list 2016'!$A$7:$K$350,10,0)="R",0,$I31)*OR(IF(VLOOKUP($A31,'DID-list 2016'!$A$7:$K$350,10,0)="NA",0,$I31)),$I31)</f>
        <v/>
      </c>
      <c r="K31" s="132" t="str">
        <f>IFERROR(IF(VLOOKUP($A31,'DID-list 2016'!$A$7:$K$350,11,0)="Y",0,$I31)*OR(IF(VLOOKUP($A31,'DID-list 2016'!$A$7:$K$350,11,0)="NA",0,$I31)),$I31)</f>
        <v/>
      </c>
      <c r="L31" s="133" t="str">
        <f t="shared" si="1"/>
        <v/>
      </c>
      <c r="M31" s="129" t="str">
        <f>IF(H31="","",IF(H31*Formula!N31=0,"",H31*Formula!N31))</f>
        <v/>
      </c>
      <c r="N31" s="129" t="str">
        <f>IF(H31="","",IF(H31*Formula!O31=0,"",H31*Formula!O31))</f>
        <v/>
      </c>
      <c r="O31" s="129" t="str">
        <f>IF(H31="","",IF(H31*Formula!P31=0,"",H31*Formula!P31))</f>
        <v/>
      </c>
      <c r="P31" s="129" t="str">
        <f t="shared" si="2"/>
        <v/>
      </c>
      <c r="Q31" s="134"/>
    </row>
    <row r="32" spans="1:17" ht="13">
      <c r="A32" s="129" t="str">
        <f>IF(Formula!K32=0,"",Formula!K32)</f>
        <v/>
      </c>
      <c r="B32" s="130" t="str">
        <f>IF(C32="","",IF(A32="",NonDID,IFERROR(VLOOKUP(A32,'DID-list 2016'!$A$5:$K$350,2,0),Invalid)))</f>
        <v/>
      </c>
      <c r="C32" s="130" t="str">
        <f>IF(Formula!C32=0,"",Formula!C32)</f>
        <v/>
      </c>
      <c r="D32" s="130" t="str">
        <f>IF(Formula!E32=0,"",Formula!E32)</f>
        <v/>
      </c>
      <c r="E32" s="128" t="str">
        <f>IFERROR(VLOOKUP($A32,'DID-list 2016'!$A$7:$K$350,8,0),"")</f>
        <v/>
      </c>
      <c r="F32" s="128" t="str">
        <f>IFERROR(VLOOKUP($A32,'DID-list 2016'!$A$7:$K$350,5,0),"")</f>
        <v/>
      </c>
      <c r="G32" s="128" t="str">
        <f>IFERROR(VLOOKUP($A32,'DID-list 2016'!$A$7:$K$350,9,0),"")</f>
        <v/>
      </c>
      <c r="H32" s="131" t="str">
        <f>IF(Formula!D32*(Formula!F32/100)=0,"",Formula!D32*(Formula!F32/100))</f>
        <v/>
      </c>
      <c r="I32" s="131" t="str">
        <f t="shared" si="0"/>
        <v/>
      </c>
      <c r="J32" s="132" t="str">
        <f>IFERROR(IF(VLOOKUP($A32,'DID-list 2016'!$A$7:$K$350,10,0)="R",0,$I32)*OR(IF(VLOOKUP($A32,'DID-list 2016'!$A$7:$K$350,10,0)="NA",0,$I32)),$I32)</f>
        <v/>
      </c>
      <c r="K32" s="132" t="str">
        <f>IFERROR(IF(VLOOKUP($A32,'DID-list 2016'!$A$7:$K$350,11,0)="Y",0,$I32)*OR(IF(VLOOKUP($A32,'DID-list 2016'!$A$7:$K$350,11,0)="NA",0,$I32)),$I32)</f>
        <v/>
      </c>
      <c r="L32" s="133" t="str">
        <f t="shared" si="1"/>
        <v/>
      </c>
      <c r="M32" s="129" t="str">
        <f>IF(H32="","",IF(H32*Formula!N32=0,"",H32*Formula!N32))</f>
        <v/>
      </c>
      <c r="N32" s="129" t="str">
        <f>IF(H32="","",IF(H32*Formula!O32=0,"",H32*Formula!O32))</f>
        <v/>
      </c>
      <c r="O32" s="129" t="str">
        <f>IF(H32="","",IF(H32*Formula!P32=0,"",H32*Formula!P32))</f>
        <v/>
      </c>
      <c r="P32" s="129" t="str">
        <f t="shared" si="2"/>
        <v/>
      </c>
      <c r="Q32" s="134"/>
    </row>
    <row r="33" spans="1:17" ht="13">
      <c r="A33" s="129" t="str">
        <f>IF(Formula!K33=0,"",Formula!K33)</f>
        <v/>
      </c>
      <c r="B33" s="130" t="str">
        <f>IF(C33="","",IF(A33="",NonDID,IFERROR(VLOOKUP(A33,'DID-list 2016'!$A$5:$K$350,2,0),Invalid)))</f>
        <v/>
      </c>
      <c r="C33" s="130" t="str">
        <f>IF(Formula!C33=0,"",Formula!C33)</f>
        <v/>
      </c>
      <c r="D33" s="130" t="str">
        <f>IF(Formula!E33=0,"",Formula!E33)</f>
        <v/>
      </c>
      <c r="E33" s="128" t="str">
        <f>IFERROR(VLOOKUP($A33,'DID-list 2016'!$A$7:$K$350,8,0),"")</f>
        <v/>
      </c>
      <c r="F33" s="128" t="str">
        <f>IFERROR(VLOOKUP($A33,'DID-list 2016'!$A$7:$K$350,5,0),"")</f>
        <v/>
      </c>
      <c r="G33" s="128" t="str">
        <f>IFERROR(VLOOKUP($A33,'DID-list 2016'!$A$7:$K$350,9,0),"")</f>
        <v/>
      </c>
      <c r="H33" s="131" t="str">
        <f>IF(Formula!D33*(Formula!F33/100)=0,"",Formula!D33*(Formula!F33/100))</f>
        <v/>
      </c>
      <c r="I33" s="131" t="str">
        <f t="shared" si="0"/>
        <v/>
      </c>
      <c r="J33" s="132" t="str">
        <f>IFERROR(IF(VLOOKUP($A33,'DID-list 2016'!$A$7:$K$350,10,0)="R",0,$I33)*OR(IF(VLOOKUP($A33,'DID-list 2016'!$A$7:$K$350,10,0)="NA",0,$I33)),$I33)</f>
        <v/>
      </c>
      <c r="K33" s="132" t="str">
        <f>IFERROR(IF(VLOOKUP($A33,'DID-list 2016'!$A$7:$K$350,11,0)="Y",0,$I33)*OR(IF(VLOOKUP($A33,'DID-list 2016'!$A$7:$K$350,11,0)="NA",0,$I33)),$I33)</f>
        <v/>
      </c>
      <c r="L33" s="133" t="str">
        <f t="shared" si="1"/>
        <v/>
      </c>
      <c r="M33" s="129" t="str">
        <f>IF(H33="","",IF(H33*Formula!N33=0,"",H33*Formula!N33))</f>
        <v/>
      </c>
      <c r="N33" s="129" t="str">
        <f>IF(H33="","",IF(H33*Formula!O33=0,"",H33*Formula!O33))</f>
        <v/>
      </c>
      <c r="O33" s="129" t="str">
        <f>IF(H33="","",IF(H33*Formula!P33=0,"",H33*Formula!P33))</f>
        <v/>
      </c>
      <c r="P33" s="129" t="str">
        <f t="shared" si="2"/>
        <v/>
      </c>
      <c r="Q33" s="134"/>
    </row>
    <row r="34" spans="1:17" ht="13">
      <c r="A34" s="129" t="str">
        <f>IF(Formula!K34=0,"",Formula!K34)</f>
        <v/>
      </c>
      <c r="B34" s="130" t="str">
        <f>IF(C34="","",IF(A34="",NonDID,IFERROR(VLOOKUP(A34,'DID-list 2016'!$A$5:$K$350,2,0),Invalid)))</f>
        <v/>
      </c>
      <c r="C34" s="130" t="str">
        <f>IF(Formula!C34=0,"",Formula!C34)</f>
        <v/>
      </c>
      <c r="D34" s="130" t="str">
        <f>IF(Formula!E34=0,"",Formula!E34)</f>
        <v/>
      </c>
      <c r="E34" s="128" t="str">
        <f>IFERROR(VLOOKUP($A34,'DID-list 2016'!$A$7:$K$350,8,0),"")</f>
        <v/>
      </c>
      <c r="F34" s="128" t="str">
        <f>IFERROR(VLOOKUP($A34,'DID-list 2016'!$A$7:$K$350,5,0),"")</f>
        <v/>
      </c>
      <c r="G34" s="128" t="str">
        <f>IFERROR(VLOOKUP($A34,'DID-list 2016'!$A$7:$K$350,9,0),"")</f>
        <v/>
      </c>
      <c r="H34" s="131" t="str">
        <f>IF(Formula!D34*(Formula!F34/100)=0,"",Formula!D34*(Formula!F34/100))</f>
        <v/>
      </c>
      <c r="I34" s="131" t="str">
        <f t="shared" si="0"/>
        <v/>
      </c>
      <c r="J34" s="132" t="str">
        <f>IFERROR(IF(VLOOKUP($A34,'DID-list 2016'!$A$7:$K$350,10,0)="R",0,$I34)*OR(IF(VLOOKUP($A34,'DID-list 2016'!$A$7:$K$350,10,0)="NA",0,$I34)),$I34)</f>
        <v/>
      </c>
      <c r="K34" s="132" t="str">
        <f>IFERROR(IF(VLOOKUP($A34,'DID-list 2016'!$A$7:$K$350,11,0)="Y",0,$I34)*OR(IF(VLOOKUP($A34,'DID-list 2016'!$A$7:$K$350,11,0)="NA",0,$I34)),$I34)</f>
        <v/>
      </c>
      <c r="L34" s="133" t="str">
        <f t="shared" si="1"/>
        <v/>
      </c>
      <c r="M34" s="129" t="str">
        <f>IF(H34="","",IF(H34*Formula!N34=0,"",H34*Formula!N34))</f>
        <v/>
      </c>
      <c r="N34" s="129" t="str">
        <f>IF(H34="","",IF(H34*Formula!O34=0,"",H34*Formula!O34))</f>
        <v/>
      </c>
      <c r="O34" s="129" t="str">
        <f>IF(H34="","",IF(H34*Formula!P34=0,"",H34*Formula!P34))</f>
        <v/>
      </c>
      <c r="P34" s="129" t="str">
        <f t="shared" si="2"/>
        <v/>
      </c>
      <c r="Q34" s="134"/>
    </row>
    <row r="35" spans="1:17" ht="13">
      <c r="A35" s="129" t="str">
        <f>IF(Formula!K35=0,"",Formula!K35)</f>
        <v/>
      </c>
      <c r="B35" s="130" t="str">
        <f>IF(C35="","",IF(A35="",NonDID,IFERROR(VLOOKUP(A35,'DID-list 2016'!$A$5:$K$350,2,0),Invalid)))</f>
        <v/>
      </c>
      <c r="C35" s="130" t="str">
        <f>IF(Formula!C35=0,"",Formula!C35)</f>
        <v/>
      </c>
      <c r="D35" s="130" t="str">
        <f>IF(Formula!E35=0,"",Formula!E35)</f>
        <v/>
      </c>
      <c r="E35" s="128" t="str">
        <f>IFERROR(VLOOKUP($A35,'DID-list 2016'!$A$7:$K$350,8,0),"")</f>
        <v/>
      </c>
      <c r="F35" s="128" t="str">
        <f>IFERROR(VLOOKUP($A35,'DID-list 2016'!$A$7:$K$350,5,0),"")</f>
        <v/>
      </c>
      <c r="G35" s="128" t="str">
        <f>IFERROR(VLOOKUP($A35,'DID-list 2016'!$A$7:$K$350,9,0),"")</f>
        <v/>
      </c>
      <c r="H35" s="131" t="str">
        <f>IF(Formula!D35*(Formula!F35/100)=0,"",Formula!D35*(Formula!F35/100))</f>
        <v/>
      </c>
      <c r="I35" s="131" t="str">
        <f t="shared" si="0"/>
        <v/>
      </c>
      <c r="J35" s="132" t="str">
        <f>IFERROR(IF(VLOOKUP($A35,'DID-list 2016'!$A$7:$K$350,10,0)="R",0,$I35)*OR(IF(VLOOKUP($A35,'DID-list 2016'!$A$7:$K$350,10,0)="NA",0,$I35)),$I35)</f>
        <v/>
      </c>
      <c r="K35" s="132" t="str">
        <f>IFERROR(IF(VLOOKUP($A35,'DID-list 2016'!$A$7:$K$350,11,0)="Y",0,$I35)*OR(IF(VLOOKUP($A35,'DID-list 2016'!$A$7:$K$350,11,0)="NA",0,$I35)),$I35)</f>
        <v/>
      </c>
      <c r="L35" s="133" t="str">
        <f t="shared" si="1"/>
        <v/>
      </c>
      <c r="M35" s="129" t="str">
        <f>IF(H35="","",IF(H35*Formula!N35=0,"",H35*Formula!N35))</f>
        <v/>
      </c>
      <c r="N35" s="129" t="str">
        <f>IF(H35="","",IF(H35*Formula!O35=0,"",H35*Formula!O35))</f>
        <v/>
      </c>
      <c r="O35" s="129" t="str">
        <f>IF(H35="","",IF(H35*Formula!P35=0,"",H35*Formula!P35))</f>
        <v/>
      </c>
      <c r="P35" s="129" t="str">
        <f t="shared" si="2"/>
        <v/>
      </c>
      <c r="Q35" s="134"/>
    </row>
    <row r="36" spans="1:17" ht="13">
      <c r="A36" s="129" t="str">
        <f>IF(Formula!K36=0,"",Formula!K36)</f>
        <v/>
      </c>
      <c r="B36" s="130" t="str">
        <f>IF(C36="","",IF(A36="",NonDID,IFERROR(VLOOKUP(A36,'DID-list 2016'!$A$5:$K$350,2,0),Invalid)))</f>
        <v/>
      </c>
      <c r="C36" s="130" t="str">
        <f>IF(Formula!C36=0,"",Formula!C36)</f>
        <v/>
      </c>
      <c r="D36" s="130" t="str">
        <f>IF(Formula!E36=0,"",Formula!E36)</f>
        <v/>
      </c>
      <c r="E36" s="128" t="str">
        <f>IFERROR(VLOOKUP($A36,'DID-list 2016'!$A$7:$K$350,8,0),"")</f>
        <v/>
      </c>
      <c r="F36" s="128" t="str">
        <f>IFERROR(VLOOKUP($A36,'DID-list 2016'!$A$7:$K$350,5,0),"")</f>
        <v/>
      </c>
      <c r="G36" s="128" t="str">
        <f>IFERROR(VLOOKUP($A36,'DID-list 2016'!$A$7:$K$350,9,0),"")</f>
        <v/>
      </c>
      <c r="H36" s="131" t="str">
        <f>IF(Formula!D36*(Formula!F36/100)=0,"",Formula!D36*(Formula!F36/100))</f>
        <v/>
      </c>
      <c r="I36" s="131" t="str">
        <f t="shared" si="0"/>
        <v/>
      </c>
      <c r="J36" s="132" t="str">
        <f>IFERROR(IF(VLOOKUP($A36,'DID-list 2016'!$A$7:$K$350,10,0)="R",0,$I36)*OR(IF(VLOOKUP($A36,'DID-list 2016'!$A$7:$K$350,10,0)="NA",0,$I36)),$I36)</f>
        <v/>
      </c>
      <c r="K36" s="132" t="str">
        <f>IFERROR(IF(VLOOKUP($A36,'DID-list 2016'!$A$7:$K$350,11,0)="Y",0,$I36)*OR(IF(VLOOKUP($A36,'DID-list 2016'!$A$7:$K$350,11,0)="NA",0,$I36)),$I36)</f>
        <v/>
      </c>
      <c r="L36" s="133" t="str">
        <f t="shared" si="1"/>
        <v/>
      </c>
      <c r="M36" s="129" t="str">
        <f>IF(H36="","",IF(H36*Formula!N36=0,"",H36*Formula!N36))</f>
        <v/>
      </c>
      <c r="N36" s="129" t="str">
        <f>IF(H36="","",IF(H36*Formula!O36=0,"",H36*Formula!O36))</f>
        <v/>
      </c>
      <c r="O36" s="129" t="str">
        <f>IF(H36="","",IF(H36*Formula!P36=0,"",H36*Formula!P36))</f>
        <v/>
      </c>
      <c r="P36" s="129" t="str">
        <f t="shared" si="2"/>
        <v/>
      </c>
      <c r="Q36" s="134"/>
    </row>
    <row r="37" spans="1:17" ht="13">
      <c r="A37" s="123"/>
      <c r="B37" s="142" t="s">
        <v>2</v>
      </c>
      <c r="C37" s="142"/>
      <c r="D37" s="143"/>
      <c r="E37" s="142"/>
      <c r="F37" s="142"/>
      <c r="G37" s="142"/>
      <c r="H37" s="144">
        <f>SUM(H6:H36)</f>
        <v>0</v>
      </c>
      <c r="I37" s="144">
        <f t="shared" ref="I37:P37" si="3">SUM(I6:I35)</f>
        <v>0</v>
      </c>
      <c r="J37" s="144">
        <f t="shared" si="3"/>
        <v>0</v>
      </c>
      <c r="K37" s="144">
        <f t="shared" si="3"/>
        <v>0</v>
      </c>
      <c r="L37" s="145">
        <f t="shared" si="3"/>
        <v>0</v>
      </c>
      <c r="M37" s="145">
        <f t="shared" si="3"/>
        <v>0</v>
      </c>
      <c r="N37" s="145">
        <f t="shared" si="3"/>
        <v>0</v>
      </c>
      <c r="O37" s="145">
        <f t="shared" si="3"/>
        <v>0</v>
      </c>
      <c r="P37" s="145">
        <f t="shared" si="3"/>
        <v>0</v>
      </c>
      <c r="Q37" s="134"/>
    </row>
    <row r="38" spans="1:17" ht="13">
      <c r="A38" s="123"/>
      <c r="B38" s="146"/>
      <c r="C38" s="146"/>
      <c r="D38" s="123"/>
      <c r="E38" s="146"/>
      <c r="F38" s="146"/>
      <c r="G38" s="146"/>
      <c r="H38" s="147"/>
      <c r="I38" s="147"/>
      <c r="J38" s="147"/>
      <c r="K38" s="147"/>
      <c r="L38" s="148"/>
      <c r="M38" s="149"/>
      <c r="N38" s="150"/>
      <c r="O38" s="123"/>
      <c r="P38" s="134"/>
      <c r="Q38" s="134"/>
    </row>
    <row r="39" spans="1:17" ht="13">
      <c r="A39" s="123"/>
      <c r="B39" s="146"/>
      <c r="C39" s="146"/>
      <c r="D39" s="123"/>
      <c r="E39" s="146"/>
      <c r="F39" s="146"/>
      <c r="G39" s="146"/>
      <c r="H39" s="147"/>
      <c r="I39" s="147"/>
      <c r="J39" s="147"/>
      <c r="K39" s="147"/>
      <c r="L39" s="148"/>
      <c r="M39" s="149"/>
      <c r="N39" s="150"/>
      <c r="O39" s="123"/>
      <c r="P39" s="134"/>
      <c r="Q39" s="134"/>
    </row>
    <row r="40" spans="1:17" ht="13">
      <c r="A40" s="127"/>
      <c r="B40" s="123"/>
      <c r="C40" s="123"/>
      <c r="D40" s="123"/>
      <c r="E40" s="123"/>
      <c r="F40" s="123"/>
      <c r="G40" s="123"/>
      <c r="H40" s="123"/>
      <c r="I40" s="179" t="s">
        <v>247</v>
      </c>
      <c r="J40" s="180"/>
      <c r="K40" s="180"/>
      <c r="L40" s="471" t="str">
        <f>L50</f>
        <v>R17</v>
      </c>
      <c r="M40" s="471"/>
      <c r="N40" s="181" t="s">
        <v>409</v>
      </c>
      <c r="O40" s="181" t="str">
        <f>O50</f>
        <v>R18</v>
      </c>
      <c r="P40" s="181" t="str">
        <f>P50</f>
        <v>R18</v>
      </c>
      <c r="Q40" s="123"/>
    </row>
    <row r="41" spans="1:17" ht="33" customHeight="1">
      <c r="A41" s="127"/>
      <c r="B41" s="455" t="s">
        <v>562</v>
      </c>
      <c r="C41" s="151"/>
      <c r="D41" s="151"/>
      <c r="E41" s="151"/>
      <c r="F41" s="151"/>
      <c r="G41" s="151"/>
      <c r="H41" s="152"/>
      <c r="I41" s="175" t="s">
        <v>237</v>
      </c>
      <c r="J41" s="175"/>
      <c r="K41" s="176"/>
      <c r="L41" s="472" t="str">
        <f>L51</f>
        <v>∑ (H410)*100 + H411*10 + H412) (%)</v>
      </c>
      <c r="M41" s="472"/>
      <c r="N41" s="183" t="str">
        <f>N51</f>
        <v>CDV-limit (chron)</v>
      </c>
      <c r="O41" s="184" t="str">
        <f>O51</f>
        <v>aNBO</v>
      </c>
      <c r="P41" s="184" t="str">
        <f>P51</f>
        <v>anNBO</v>
      </c>
      <c r="Q41" s="123"/>
    </row>
    <row r="42" spans="1:17" ht="13">
      <c r="A42" s="127"/>
      <c r="B42" s="153" t="s">
        <v>269</v>
      </c>
      <c r="C42" s="136"/>
      <c r="D42" s="123"/>
      <c r="E42" s="146"/>
      <c r="F42" s="146"/>
      <c r="G42" s="146"/>
      <c r="H42" s="154"/>
      <c r="I42" s="191" t="s">
        <v>391</v>
      </c>
      <c r="J42" s="192"/>
      <c r="K42" s="193"/>
      <c r="L42" s="473" t="str">
        <f>IF(P37&lt;=L52+0.045,"OK","NO")</f>
        <v>OK</v>
      </c>
      <c r="M42" s="473"/>
      <c r="N42" s="141" t="str">
        <f>IFERROR(IF($L$37&lt;=N52+0.45,"OK","NO"),"")</f>
        <v>OK</v>
      </c>
      <c r="O42" s="141" t="str">
        <f>IFERROR(IF($J$37&lt;=O52+0.045,"OK","NO"),"")</f>
        <v>OK</v>
      </c>
      <c r="P42" s="141" t="str">
        <f>IFERROR(IF($K$37&lt;=P52+0.045,"OK","NO"),"")</f>
        <v>OK</v>
      </c>
      <c r="Q42" s="123"/>
    </row>
    <row r="43" spans="1:17" ht="12.75" customHeight="1">
      <c r="A43" s="127"/>
      <c r="B43" s="153" t="s">
        <v>240</v>
      </c>
      <c r="C43" s="136"/>
      <c r="D43" s="123"/>
      <c r="E43" s="146"/>
      <c r="F43" s="146"/>
      <c r="G43" s="146"/>
      <c r="H43" s="154"/>
      <c r="I43" s="470"/>
      <c r="J43" s="470"/>
      <c r="K43" s="140"/>
      <c r="L43" s="140"/>
      <c r="M43" s="140"/>
      <c r="N43" s="140"/>
      <c r="O43" s="140"/>
      <c r="P43" s="123"/>
      <c r="Q43" s="123"/>
    </row>
    <row r="44" spans="1:17">
      <c r="A44" s="127"/>
      <c r="B44" s="461" t="s">
        <v>248</v>
      </c>
      <c r="C44" s="462"/>
      <c r="D44" s="462"/>
      <c r="E44" s="462"/>
      <c r="F44" s="462"/>
      <c r="G44" s="462"/>
      <c r="H44" s="463"/>
      <c r="I44" s="470"/>
      <c r="J44" s="470"/>
      <c r="K44" s="140"/>
      <c r="L44" s="123"/>
      <c r="M44" s="123"/>
      <c r="N44" s="140"/>
      <c r="O44" s="140"/>
      <c r="P44" s="140"/>
      <c r="Q44" s="123"/>
    </row>
    <row r="45" spans="1:17" ht="12.75" customHeight="1">
      <c r="A45" s="127"/>
      <c r="B45" s="461"/>
      <c r="C45" s="462"/>
      <c r="D45" s="462"/>
      <c r="E45" s="462"/>
      <c r="F45" s="462"/>
      <c r="G45" s="462"/>
      <c r="H45" s="463"/>
      <c r="I45" s="470"/>
      <c r="J45" s="470"/>
      <c r="K45" s="140"/>
      <c r="L45" s="123"/>
      <c r="M45" s="123"/>
      <c r="N45" s="140"/>
      <c r="O45" s="140"/>
      <c r="P45" s="140"/>
      <c r="Q45" s="123"/>
    </row>
    <row r="46" spans="1:17">
      <c r="A46" s="127"/>
      <c r="B46" s="461" t="s">
        <v>249</v>
      </c>
      <c r="C46" s="462"/>
      <c r="D46" s="462"/>
      <c r="E46" s="462"/>
      <c r="F46" s="462"/>
      <c r="G46" s="462"/>
      <c r="H46" s="463"/>
      <c r="I46" s="470"/>
      <c r="J46" s="470"/>
      <c r="K46" s="140"/>
      <c r="L46" s="123"/>
      <c r="M46" s="123"/>
      <c r="N46" s="140"/>
      <c r="O46" s="140"/>
      <c r="P46" s="140"/>
      <c r="Q46" s="123"/>
    </row>
    <row r="47" spans="1:17" ht="12.75" customHeight="1">
      <c r="A47" s="127"/>
      <c r="B47" s="461"/>
      <c r="C47" s="462"/>
      <c r="D47" s="462"/>
      <c r="E47" s="462"/>
      <c r="F47" s="462"/>
      <c r="G47" s="462"/>
      <c r="H47" s="463"/>
      <c r="I47" s="470"/>
      <c r="J47" s="470"/>
      <c r="K47" s="140"/>
      <c r="L47" s="123"/>
      <c r="M47" s="123"/>
      <c r="N47" s="140"/>
      <c r="O47" s="140"/>
      <c r="P47" s="140"/>
      <c r="Q47" s="123"/>
    </row>
    <row r="48" spans="1:17" ht="12.75" customHeight="1">
      <c r="A48" s="127"/>
      <c r="B48" s="153" t="s">
        <v>244</v>
      </c>
      <c r="C48" s="136"/>
      <c r="D48" s="123"/>
      <c r="E48" s="123"/>
      <c r="F48" s="123"/>
      <c r="G48" s="123"/>
      <c r="H48" s="155"/>
      <c r="I48" s="470"/>
      <c r="J48" s="470"/>
      <c r="K48" s="140"/>
      <c r="L48" s="123"/>
      <c r="M48" s="123"/>
      <c r="N48" s="140"/>
      <c r="O48" s="140"/>
      <c r="P48" s="140"/>
      <c r="Q48" s="123"/>
    </row>
    <row r="49" spans="1:17" ht="12.75" customHeight="1">
      <c r="A49" s="127"/>
      <c r="B49" s="156" t="s">
        <v>245</v>
      </c>
      <c r="C49" s="452"/>
      <c r="D49" s="143"/>
      <c r="E49" s="143"/>
      <c r="F49" s="143"/>
      <c r="G49" s="143"/>
      <c r="H49" s="157"/>
      <c r="I49" s="123"/>
      <c r="J49" s="123"/>
      <c r="K49" s="148"/>
      <c r="L49" s="123"/>
      <c r="M49" s="123"/>
      <c r="N49" s="123"/>
      <c r="O49" s="123"/>
      <c r="P49" s="123"/>
      <c r="Q49" s="123"/>
    </row>
    <row r="50" spans="1:17" ht="13">
      <c r="A50" s="127"/>
      <c r="B50" s="123"/>
      <c r="C50" s="123"/>
      <c r="D50" s="123"/>
      <c r="E50" s="146"/>
      <c r="F50" s="146"/>
      <c r="G50" s="146"/>
      <c r="H50" s="147"/>
      <c r="I50" s="179" t="s">
        <v>243</v>
      </c>
      <c r="J50" s="180"/>
      <c r="K50" s="180"/>
      <c r="L50" s="471" t="s">
        <v>408</v>
      </c>
      <c r="M50" s="471"/>
      <c r="N50" s="181" t="s">
        <v>409</v>
      </c>
      <c r="O50" s="181" t="s">
        <v>410</v>
      </c>
      <c r="P50" s="181" t="s">
        <v>410</v>
      </c>
      <c r="Q50" s="123"/>
    </row>
    <row r="51" spans="1:17" ht="27.75" customHeight="1">
      <c r="A51" s="123"/>
      <c r="B51" s="158" t="s">
        <v>270</v>
      </c>
      <c r="C51" s="453"/>
      <c r="D51" s="151"/>
      <c r="E51" s="151"/>
      <c r="F51" s="151"/>
      <c r="G51" s="151"/>
      <c r="H51" s="152"/>
      <c r="I51" s="174" t="s">
        <v>237</v>
      </c>
      <c r="J51" s="175"/>
      <c r="K51" s="176"/>
      <c r="L51" s="472" t="s">
        <v>397</v>
      </c>
      <c r="M51" s="472"/>
      <c r="N51" s="177" t="s">
        <v>241</v>
      </c>
      <c r="O51" s="178" t="s">
        <v>0</v>
      </c>
      <c r="P51" s="178" t="s">
        <v>1</v>
      </c>
      <c r="Q51" s="123"/>
    </row>
    <row r="52" spans="1:17" ht="12.75" customHeight="1">
      <c r="A52" s="123"/>
      <c r="B52" s="159" t="s">
        <v>250</v>
      </c>
      <c r="C52" s="123"/>
      <c r="D52" s="123"/>
      <c r="E52" s="123"/>
      <c r="F52" s="123"/>
      <c r="G52" s="123"/>
      <c r="H52" s="155"/>
      <c r="I52" s="480" t="s">
        <v>391</v>
      </c>
      <c r="J52" s="480"/>
      <c r="K52" s="480"/>
      <c r="L52" s="481">
        <v>2.5</v>
      </c>
      <c r="M52" s="481"/>
      <c r="N52" s="129">
        <v>1000</v>
      </c>
      <c r="O52" s="182">
        <v>2.5</v>
      </c>
      <c r="P52" s="190">
        <v>2.5</v>
      </c>
      <c r="Q52" s="123"/>
    </row>
    <row r="53" spans="1:17" ht="12.75" customHeight="1">
      <c r="A53" s="123"/>
      <c r="B53" s="464" t="s">
        <v>380</v>
      </c>
      <c r="C53" s="465"/>
      <c r="D53" s="466"/>
      <c r="E53" s="466"/>
      <c r="F53" s="466"/>
      <c r="G53" s="466"/>
      <c r="H53" s="467"/>
      <c r="I53" s="470"/>
      <c r="J53" s="470"/>
      <c r="K53" s="140"/>
      <c r="L53" s="140"/>
      <c r="M53" s="140"/>
      <c r="N53" s="140"/>
      <c r="O53" s="140"/>
      <c r="P53" s="123"/>
      <c r="Q53" s="123"/>
    </row>
    <row r="54" spans="1:17">
      <c r="A54" s="123"/>
      <c r="B54" s="468"/>
      <c r="C54" s="466"/>
      <c r="D54" s="466"/>
      <c r="E54" s="466"/>
      <c r="F54" s="466"/>
      <c r="G54" s="466"/>
      <c r="H54" s="467"/>
      <c r="I54" s="470"/>
      <c r="J54" s="470"/>
      <c r="K54" s="140"/>
      <c r="L54" s="140"/>
      <c r="M54" s="140"/>
      <c r="N54" s="140"/>
      <c r="O54" s="140"/>
      <c r="P54" s="123"/>
      <c r="Q54" s="123"/>
    </row>
    <row r="55" spans="1:17">
      <c r="A55" s="123"/>
      <c r="B55" s="468"/>
      <c r="C55" s="466"/>
      <c r="D55" s="466"/>
      <c r="E55" s="466"/>
      <c r="F55" s="466"/>
      <c r="G55" s="466"/>
      <c r="H55" s="467"/>
      <c r="I55" s="470"/>
      <c r="J55" s="470"/>
      <c r="K55" s="140"/>
      <c r="L55" s="140"/>
      <c r="M55" s="140"/>
      <c r="N55" s="140"/>
      <c r="O55" s="140"/>
      <c r="P55" s="123"/>
      <c r="Q55" s="123"/>
    </row>
    <row r="56" spans="1:17" ht="12.75" customHeight="1">
      <c r="A56" s="123"/>
      <c r="B56" s="453"/>
      <c r="C56" s="453"/>
      <c r="D56" s="151"/>
      <c r="E56" s="151"/>
      <c r="F56" s="151"/>
      <c r="G56" s="151"/>
      <c r="H56" s="151"/>
      <c r="I56" s="470"/>
      <c r="J56" s="470"/>
      <c r="K56" s="140"/>
      <c r="L56" s="140"/>
      <c r="M56" s="140"/>
      <c r="N56" s="140"/>
      <c r="O56" s="140"/>
      <c r="P56" s="123"/>
      <c r="Q56" s="123"/>
    </row>
    <row r="57" spans="1:17">
      <c r="A57" s="123"/>
      <c r="B57" s="123"/>
      <c r="C57" s="123"/>
      <c r="D57" s="123"/>
      <c r="E57" s="123"/>
      <c r="F57" s="123"/>
      <c r="G57" s="123"/>
      <c r="H57" s="123"/>
      <c r="I57" s="470"/>
      <c r="J57" s="470"/>
      <c r="K57" s="140"/>
      <c r="L57" s="140"/>
      <c r="M57" s="140"/>
      <c r="N57" s="123"/>
      <c r="O57" s="140"/>
      <c r="P57" s="123"/>
      <c r="Q57" s="123"/>
    </row>
    <row r="58" spans="1:17" ht="13">
      <c r="A58" s="123"/>
      <c r="B58" s="123"/>
      <c r="C58" s="123"/>
      <c r="D58" s="123"/>
      <c r="E58" s="123"/>
      <c r="F58" s="123"/>
      <c r="G58" s="123"/>
      <c r="H58" s="123"/>
      <c r="I58" s="123"/>
      <c r="J58" s="123"/>
      <c r="K58" s="148"/>
      <c r="L58" s="123"/>
      <c r="M58" s="123"/>
      <c r="N58" s="123"/>
      <c r="O58" s="123"/>
      <c r="P58" s="123"/>
      <c r="Q58" s="123"/>
    </row>
    <row r="59" spans="1:17">
      <c r="A59" s="123"/>
      <c r="B59" s="123"/>
      <c r="C59" s="123"/>
      <c r="D59" s="123"/>
      <c r="E59" s="123"/>
      <c r="F59" s="123"/>
      <c r="G59" s="123"/>
      <c r="H59" s="123"/>
      <c r="I59" s="123"/>
      <c r="J59" s="123"/>
      <c r="K59" s="123"/>
      <c r="L59" s="123"/>
      <c r="M59" s="123"/>
      <c r="N59" s="123"/>
      <c r="O59" s="123"/>
      <c r="P59" s="123"/>
      <c r="Q59" s="123"/>
    </row>
  </sheetData>
  <mergeCells count="23">
    <mergeCell ref="A1:I1"/>
    <mergeCell ref="E3:F3"/>
    <mergeCell ref="L50:M50"/>
    <mergeCell ref="B53:H55"/>
    <mergeCell ref="I56:J56"/>
    <mergeCell ref="L51:M51"/>
    <mergeCell ref="L52:M52"/>
    <mergeCell ref="L40:M40"/>
    <mergeCell ref="L42:M42"/>
    <mergeCell ref="L41:M41"/>
    <mergeCell ref="I53:J53"/>
    <mergeCell ref="I43:J43"/>
    <mergeCell ref="I57:J57"/>
    <mergeCell ref="B44:H45"/>
    <mergeCell ref="B46:H47"/>
    <mergeCell ref="I44:J44"/>
    <mergeCell ref="I45:J45"/>
    <mergeCell ref="I46:J46"/>
    <mergeCell ref="I47:J47"/>
    <mergeCell ref="I52:K52"/>
    <mergeCell ref="I54:J54"/>
    <mergeCell ref="I55:J55"/>
    <mergeCell ref="I48:J48"/>
  </mergeCells>
  <conditionalFormatting sqref="N42:P42 L42">
    <cfRule type="containsText" dxfId="3" priority="3" stopIfTrue="1" operator="containsText" text="OK">
      <formula>NOT(ISERROR(SEARCH("OK",L42)))</formula>
    </cfRule>
    <cfRule type="notContainsText" dxfId="2" priority="4" stopIfTrue="1" operator="notContains" text="OK">
      <formula>ISERROR(SEARCH("OK",L42))</formula>
    </cfRule>
  </conditionalFormatting>
  <conditionalFormatting sqref="B6:B36">
    <cfRule type="beginsWith" dxfId="1" priority="1" operator="beginsWith" text="See text box below">
      <formula>LEFT(B6,LEN("See text box below"))="See text box below"</formula>
    </cfRule>
    <cfRule type="beginsWith" dxfId="0" priority="2" operator="beginsWith" text="Invalid DID no">
      <formula>LEFT(B6,LEN("Invalid DID no"))="Invalid DID no"</formula>
    </cfRule>
  </conditionalFormatting>
  <pageMargins left="0.75" right="0.75" top="1" bottom="1" header="0" footer="0"/>
  <pageSetup paperSize="9" orientation="landscape" r:id="rId1"/>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IV222"/>
  <sheetViews>
    <sheetView zoomScaleNormal="100" workbookViewId="0">
      <selection activeCell="N12" sqref="N12"/>
    </sheetView>
  </sheetViews>
  <sheetFormatPr defaultColWidth="11.453125" defaultRowHeight="11.5"/>
  <cols>
    <col min="1" max="1" width="5.7265625" style="2" customWidth="1"/>
    <col min="2" max="2" width="15.453125" style="2" customWidth="1"/>
    <col min="3" max="3" width="25.453125" style="2" customWidth="1"/>
    <col min="4" max="4" width="8.26953125" style="3" customWidth="1"/>
    <col min="5" max="5" width="8" style="3" customWidth="1"/>
    <col min="6" max="6" width="9.81640625" style="3" customWidth="1"/>
    <col min="7" max="7" width="8.26953125" style="3" customWidth="1"/>
    <col min="8" max="8" width="7.81640625" style="3" customWidth="1"/>
    <col min="9" max="9" width="9.81640625" style="3" customWidth="1"/>
    <col min="10" max="10" width="6.1796875" style="3" customWidth="1"/>
    <col min="11" max="11" width="6.7265625" style="3" customWidth="1"/>
    <col min="12" max="12" width="10.1796875" style="3" customWidth="1"/>
    <col min="13" max="14" width="10.81640625" style="2" customWidth="1"/>
    <col min="15" max="16384" width="11.453125" style="2"/>
  </cols>
  <sheetData>
    <row r="1" spans="1:12" ht="23">
      <c r="A1" s="1" t="s">
        <v>4</v>
      </c>
    </row>
    <row r="2" spans="1:12" ht="18">
      <c r="A2" s="4" t="s">
        <v>5</v>
      </c>
    </row>
    <row r="3" spans="1:12" ht="12" thickBot="1"/>
    <row r="4" spans="1:12" ht="18.5" thickBot="1">
      <c r="B4" s="4"/>
      <c r="D4" s="5" t="s">
        <v>6</v>
      </c>
      <c r="E4" s="6"/>
      <c r="F4" s="7"/>
      <c r="G4" s="5" t="s">
        <v>7</v>
      </c>
      <c r="H4" s="6"/>
      <c r="I4" s="7"/>
      <c r="J4" s="5" t="s">
        <v>8</v>
      </c>
      <c r="K4" s="6"/>
      <c r="L4" s="7"/>
    </row>
    <row r="5" spans="1:12" ht="42" customHeight="1" thickBot="1">
      <c r="A5" s="8" t="s">
        <v>9</v>
      </c>
      <c r="B5" s="9" t="s">
        <v>10</v>
      </c>
      <c r="C5" s="10"/>
      <c r="D5" s="11" t="s">
        <v>11</v>
      </c>
      <c r="E5" s="12" t="s">
        <v>12</v>
      </c>
      <c r="F5" s="13" t="s">
        <v>13</v>
      </c>
      <c r="G5" s="14" t="s">
        <v>14</v>
      </c>
      <c r="H5" s="15" t="s">
        <v>15</v>
      </c>
      <c r="I5" s="16" t="s">
        <v>16</v>
      </c>
      <c r="J5" s="14" t="s">
        <v>3</v>
      </c>
      <c r="K5" s="15" t="s">
        <v>17</v>
      </c>
      <c r="L5" s="16" t="s">
        <v>18</v>
      </c>
    </row>
    <row r="6" spans="1:12">
      <c r="C6" s="17"/>
      <c r="D6" s="18"/>
      <c r="E6" s="19"/>
      <c r="F6" s="20"/>
      <c r="G6" s="18"/>
      <c r="H6" s="19"/>
      <c r="I6" s="20"/>
      <c r="J6" s="18"/>
      <c r="K6" s="19"/>
      <c r="L6" s="20"/>
    </row>
    <row r="7" spans="1:12" ht="16" thickBot="1">
      <c r="A7" s="21"/>
      <c r="B7" s="22" t="s">
        <v>19</v>
      </c>
      <c r="C7" s="23"/>
      <c r="D7" s="24"/>
      <c r="E7" s="25"/>
      <c r="F7" s="26"/>
      <c r="G7" s="24"/>
      <c r="H7" s="25"/>
      <c r="I7" s="26"/>
      <c r="J7" s="24"/>
      <c r="K7" s="25"/>
      <c r="L7" s="26"/>
    </row>
    <row r="8" spans="1:12">
      <c r="A8" s="27">
        <v>1</v>
      </c>
      <c r="B8" s="28" t="s">
        <v>20</v>
      </c>
      <c r="C8" s="29"/>
      <c r="D8" s="30">
        <v>4.0999999999999996</v>
      </c>
      <c r="E8" s="31">
        <v>1000</v>
      </c>
      <c r="F8" s="32">
        <f>D8/E8</f>
        <v>4.0999999999999995E-3</v>
      </c>
      <c r="G8" s="30">
        <v>0.69</v>
      </c>
      <c r="H8" s="31">
        <v>10</v>
      </c>
      <c r="I8" s="32">
        <f>G8/H8</f>
        <v>6.8999999999999992E-2</v>
      </c>
      <c r="J8" s="33">
        <v>0.05</v>
      </c>
      <c r="K8" s="31" t="s">
        <v>21</v>
      </c>
      <c r="L8" s="32" t="s">
        <v>22</v>
      </c>
    </row>
    <row r="9" spans="1:12">
      <c r="A9" s="34">
        <f t="shared" ref="A9:A26" si="0">A8+1</f>
        <v>2</v>
      </c>
      <c r="B9" s="35" t="s">
        <v>23</v>
      </c>
      <c r="C9" s="36"/>
      <c r="D9" s="18">
        <v>4.2</v>
      </c>
      <c r="E9" s="19">
        <v>1000</v>
      </c>
      <c r="F9" s="20">
        <f>D9/E9</f>
        <v>4.2000000000000006E-3</v>
      </c>
      <c r="G9" s="18">
        <v>3.4</v>
      </c>
      <c r="H9" s="19">
        <v>100</v>
      </c>
      <c r="I9" s="20">
        <f>G9/H9</f>
        <v>3.4000000000000002E-2</v>
      </c>
      <c r="J9" s="37">
        <v>0.05</v>
      </c>
      <c r="K9" s="19" t="s">
        <v>21</v>
      </c>
      <c r="L9" s="20" t="s">
        <v>24</v>
      </c>
    </row>
    <row r="10" spans="1:12">
      <c r="A10" s="34">
        <f t="shared" si="0"/>
        <v>3</v>
      </c>
      <c r="B10" s="35" t="s">
        <v>25</v>
      </c>
      <c r="C10" s="36"/>
      <c r="D10" s="18">
        <v>6.7</v>
      </c>
      <c r="E10" s="19">
        <v>5000</v>
      </c>
      <c r="F10" s="20">
        <f>D10/E10</f>
        <v>1.34E-3</v>
      </c>
      <c r="G10" s="18">
        <v>0.44</v>
      </c>
      <c r="H10" s="19">
        <v>10</v>
      </c>
      <c r="I10" s="20">
        <f>G10/H10</f>
        <v>4.3999999999999997E-2</v>
      </c>
      <c r="J10" s="37">
        <v>0.05</v>
      </c>
      <c r="K10" s="19" t="s">
        <v>21</v>
      </c>
      <c r="L10" s="20" t="s">
        <v>22</v>
      </c>
    </row>
    <row r="11" spans="1:12">
      <c r="A11" s="34">
        <f t="shared" si="0"/>
        <v>4</v>
      </c>
      <c r="B11" s="35" t="s">
        <v>26</v>
      </c>
      <c r="C11" s="36"/>
      <c r="D11" s="18">
        <v>132</v>
      </c>
      <c r="E11" s="19">
        <v>5000</v>
      </c>
      <c r="F11" s="20">
        <f>D11/E11</f>
        <v>2.64E-2</v>
      </c>
      <c r="G11" s="18"/>
      <c r="H11" s="19"/>
      <c r="I11" s="20">
        <f>F11</f>
        <v>2.64E-2</v>
      </c>
      <c r="J11" s="37">
        <v>0.05</v>
      </c>
      <c r="K11" s="19" t="s">
        <v>21</v>
      </c>
      <c r="L11" s="20" t="s">
        <v>27</v>
      </c>
    </row>
    <row r="12" spans="1:12">
      <c r="A12" s="34">
        <f t="shared" si="0"/>
        <v>5</v>
      </c>
      <c r="B12" s="35" t="s">
        <v>28</v>
      </c>
      <c r="C12" s="36"/>
      <c r="D12" s="18">
        <v>2.8</v>
      </c>
      <c r="E12" s="19">
        <v>1000</v>
      </c>
      <c r="F12" s="20">
        <f>D12/E12</f>
        <v>2.8E-3</v>
      </c>
      <c r="G12" s="18">
        <v>2</v>
      </c>
      <c r="H12" s="19">
        <v>100</v>
      </c>
      <c r="I12" s="20">
        <f>G12/H12</f>
        <v>0.02</v>
      </c>
      <c r="J12" s="37">
        <v>0.05</v>
      </c>
      <c r="K12" s="19" t="s">
        <v>21</v>
      </c>
      <c r="L12" s="20" t="s">
        <v>27</v>
      </c>
    </row>
    <row r="13" spans="1:12">
      <c r="A13" s="34">
        <f t="shared" si="0"/>
        <v>6</v>
      </c>
      <c r="B13" s="35" t="s">
        <v>29</v>
      </c>
      <c r="C13" s="36"/>
      <c r="D13" s="18"/>
      <c r="E13" s="19"/>
      <c r="F13" s="20">
        <f>(F12+F14)/2</f>
        <v>1.49E-2</v>
      </c>
      <c r="G13" s="18"/>
      <c r="H13" s="19"/>
      <c r="I13" s="20">
        <f>(I12+I14)/2</f>
        <v>2.7000000000000003E-2</v>
      </c>
      <c r="J13" s="37">
        <v>0.05</v>
      </c>
      <c r="K13" s="19" t="s">
        <v>21</v>
      </c>
      <c r="L13" s="20" t="s">
        <v>27</v>
      </c>
    </row>
    <row r="14" spans="1:12">
      <c r="A14" s="34">
        <f t="shared" si="0"/>
        <v>7</v>
      </c>
      <c r="B14" s="35" t="s">
        <v>30</v>
      </c>
      <c r="C14" s="36"/>
      <c r="D14" s="18">
        <v>27</v>
      </c>
      <c r="E14" s="19">
        <v>1000</v>
      </c>
      <c r="F14" s="20">
        <f t="shared" ref="F14:F26" si="1">D14/E14</f>
        <v>2.7E-2</v>
      </c>
      <c r="G14" s="18">
        <v>1.7</v>
      </c>
      <c r="H14" s="19">
        <v>50</v>
      </c>
      <c r="I14" s="20">
        <f>G14/H14</f>
        <v>3.4000000000000002E-2</v>
      </c>
      <c r="J14" s="37">
        <v>0.05</v>
      </c>
      <c r="K14" s="19" t="s">
        <v>21</v>
      </c>
      <c r="L14" s="20" t="s">
        <v>27</v>
      </c>
    </row>
    <row r="15" spans="1:12">
      <c r="A15" s="34">
        <f t="shared" si="0"/>
        <v>8</v>
      </c>
      <c r="B15" s="35" t="s">
        <v>31</v>
      </c>
      <c r="C15" s="36"/>
      <c r="D15" s="18">
        <v>4.5999999999999996</v>
      </c>
      <c r="E15" s="19">
        <v>1000</v>
      </c>
      <c r="F15" s="20">
        <f t="shared" si="1"/>
        <v>4.5999999999999999E-3</v>
      </c>
      <c r="G15" s="18">
        <v>0.1</v>
      </c>
      <c r="H15" s="19">
        <v>10</v>
      </c>
      <c r="I15" s="20">
        <f>G15/H15</f>
        <v>0.01</v>
      </c>
      <c r="J15" s="37">
        <v>0.05</v>
      </c>
      <c r="K15" s="19" t="s">
        <v>21</v>
      </c>
      <c r="L15" s="20" t="s">
        <v>27</v>
      </c>
    </row>
    <row r="16" spans="1:12">
      <c r="A16" s="34">
        <f t="shared" si="0"/>
        <v>9</v>
      </c>
      <c r="B16" s="35" t="s">
        <v>32</v>
      </c>
      <c r="C16" s="36"/>
      <c r="D16" s="18">
        <v>0.56999999999999995</v>
      </c>
      <c r="E16" s="19">
        <v>10000</v>
      </c>
      <c r="F16" s="20">
        <f t="shared" si="1"/>
        <v>5.6999999999999996E-5</v>
      </c>
      <c r="G16" s="18"/>
      <c r="H16" s="19"/>
      <c r="I16" s="20">
        <f>F16</f>
        <v>5.6999999999999996E-5</v>
      </c>
      <c r="J16" s="37">
        <v>0.05</v>
      </c>
      <c r="K16" s="19" t="s">
        <v>21</v>
      </c>
      <c r="L16" s="20" t="s">
        <v>27</v>
      </c>
    </row>
    <row r="17" spans="1:256">
      <c r="A17" s="34">
        <f t="shared" si="0"/>
        <v>10</v>
      </c>
      <c r="B17" s="35" t="s">
        <v>33</v>
      </c>
      <c r="C17" s="36"/>
      <c r="D17" s="18">
        <v>15.7</v>
      </c>
      <c r="E17" s="19">
        <v>1000</v>
      </c>
      <c r="F17" s="20">
        <f t="shared" si="1"/>
        <v>1.5699999999999999E-2</v>
      </c>
      <c r="G17" s="18"/>
      <c r="H17" s="19"/>
      <c r="I17" s="20">
        <f>F17</f>
        <v>1.5699999999999999E-2</v>
      </c>
      <c r="J17" s="37">
        <v>0.5</v>
      </c>
      <c r="K17" s="19" t="s">
        <v>34</v>
      </c>
      <c r="L17" s="20" t="s">
        <v>22</v>
      </c>
    </row>
    <row r="18" spans="1:256">
      <c r="A18" s="34">
        <f t="shared" si="0"/>
        <v>11</v>
      </c>
      <c r="B18" s="35" t="s">
        <v>35</v>
      </c>
      <c r="C18" s="36"/>
      <c r="D18" s="18">
        <v>9</v>
      </c>
      <c r="E18" s="19">
        <v>10000</v>
      </c>
      <c r="F18" s="20">
        <f t="shared" si="1"/>
        <v>8.9999999999999998E-4</v>
      </c>
      <c r="G18" s="18">
        <v>0.23</v>
      </c>
      <c r="H18" s="19">
        <v>50</v>
      </c>
      <c r="I18" s="20">
        <f>G18/H18</f>
        <v>4.5999999999999999E-3</v>
      </c>
      <c r="J18" s="37">
        <v>0.05</v>
      </c>
      <c r="K18" s="19" t="s">
        <v>21</v>
      </c>
      <c r="L18" s="20" t="s">
        <v>22</v>
      </c>
    </row>
    <row r="19" spans="1:256">
      <c r="A19" s="34">
        <f t="shared" si="0"/>
        <v>12</v>
      </c>
      <c r="B19" s="35" t="s">
        <v>36</v>
      </c>
      <c r="C19" s="36"/>
      <c r="D19" s="18">
        <v>0.51</v>
      </c>
      <c r="E19" s="19">
        <v>5000</v>
      </c>
      <c r="F19" s="20">
        <f t="shared" si="1"/>
        <v>1.02E-4</v>
      </c>
      <c r="G19" s="18">
        <v>0.2</v>
      </c>
      <c r="H19" s="19">
        <v>50</v>
      </c>
      <c r="I19" s="20">
        <f>G19/H19</f>
        <v>4.0000000000000001E-3</v>
      </c>
      <c r="J19" s="37">
        <v>0.05</v>
      </c>
      <c r="K19" s="19" t="s">
        <v>21</v>
      </c>
      <c r="L19" s="20" t="s">
        <v>22</v>
      </c>
    </row>
    <row r="20" spans="1:256">
      <c r="A20" s="34">
        <f t="shared" si="0"/>
        <v>13</v>
      </c>
      <c r="B20" s="35" t="s">
        <v>37</v>
      </c>
      <c r="C20" s="36"/>
      <c r="D20" s="18">
        <v>3.3</v>
      </c>
      <c r="E20" s="19">
        <v>10000</v>
      </c>
      <c r="F20" s="20">
        <f t="shared" si="1"/>
        <v>3.3E-4</v>
      </c>
      <c r="G20" s="18"/>
      <c r="H20" s="19"/>
      <c r="I20" s="20">
        <f>F20</f>
        <v>3.3E-4</v>
      </c>
      <c r="J20" s="37">
        <v>0.05</v>
      </c>
      <c r="K20" s="19" t="s">
        <v>21</v>
      </c>
      <c r="L20" s="20" t="s">
        <v>22</v>
      </c>
    </row>
    <row r="21" spans="1:256">
      <c r="A21" s="34">
        <f t="shared" si="0"/>
        <v>14</v>
      </c>
      <c r="B21" s="35" t="s">
        <v>38</v>
      </c>
      <c r="C21" s="36"/>
      <c r="D21" s="18">
        <v>0.5</v>
      </c>
      <c r="E21" s="19">
        <v>5000</v>
      </c>
      <c r="F21" s="20">
        <f t="shared" si="1"/>
        <v>1E-4</v>
      </c>
      <c r="G21" s="18"/>
      <c r="H21" s="19"/>
      <c r="I21" s="20">
        <f>F21</f>
        <v>1E-4</v>
      </c>
      <c r="J21" s="37">
        <v>0.05</v>
      </c>
      <c r="K21" s="19" t="s">
        <v>21</v>
      </c>
      <c r="L21" s="20" t="s">
        <v>22</v>
      </c>
    </row>
    <row r="22" spans="1:256">
      <c r="A22" s="34">
        <f t="shared" si="0"/>
        <v>15</v>
      </c>
      <c r="B22" s="35" t="s">
        <v>39</v>
      </c>
      <c r="C22" s="36"/>
      <c r="D22" s="18">
        <v>22</v>
      </c>
      <c r="E22" s="19">
        <v>1000</v>
      </c>
      <c r="F22" s="20">
        <f t="shared" si="1"/>
        <v>2.1999999999999999E-2</v>
      </c>
      <c r="G22" s="18">
        <v>10</v>
      </c>
      <c r="H22" s="19">
        <v>100</v>
      </c>
      <c r="I22" s="20">
        <f>G22/H22</f>
        <v>0.1</v>
      </c>
      <c r="J22" s="37">
        <v>0.05</v>
      </c>
      <c r="K22" s="19" t="s">
        <v>21</v>
      </c>
      <c r="L22" s="20" t="s">
        <v>27</v>
      </c>
    </row>
    <row r="23" spans="1:256">
      <c r="A23" s="34">
        <f t="shared" si="0"/>
        <v>16</v>
      </c>
      <c r="B23" s="35" t="s">
        <v>40</v>
      </c>
      <c r="C23" s="36"/>
      <c r="D23" s="18">
        <v>56</v>
      </c>
      <c r="E23" s="19">
        <v>10000</v>
      </c>
      <c r="F23" s="20">
        <f t="shared" si="1"/>
        <v>5.5999999999999999E-3</v>
      </c>
      <c r="G23" s="18"/>
      <c r="H23" s="19"/>
      <c r="I23" s="20">
        <f>F23</f>
        <v>5.5999999999999999E-3</v>
      </c>
      <c r="J23" s="37">
        <v>0.05</v>
      </c>
      <c r="K23" s="19" t="s">
        <v>21</v>
      </c>
      <c r="L23" s="20" t="s">
        <v>27</v>
      </c>
    </row>
    <row r="24" spans="1:256" ht="13" customHeight="1">
      <c r="A24" s="38">
        <f t="shared" si="0"/>
        <v>17</v>
      </c>
      <c r="B24" s="21" t="s">
        <v>41</v>
      </c>
      <c r="C24" s="39"/>
      <c r="D24" s="24">
        <v>100</v>
      </c>
      <c r="E24" s="25">
        <v>10000</v>
      </c>
      <c r="F24" s="26">
        <f t="shared" si="1"/>
        <v>0.01</v>
      </c>
      <c r="G24" s="24"/>
      <c r="H24" s="25"/>
      <c r="I24" s="26">
        <f>F24</f>
        <v>0.01</v>
      </c>
      <c r="J24" s="40">
        <v>0.05</v>
      </c>
      <c r="K24" s="25" t="s">
        <v>21</v>
      </c>
      <c r="L24" s="26" t="s">
        <v>24</v>
      </c>
    </row>
    <row r="25" spans="1:256">
      <c r="A25" s="41">
        <f t="shared" si="0"/>
        <v>18</v>
      </c>
      <c r="B25" s="42" t="s">
        <v>42</v>
      </c>
      <c r="C25" s="43"/>
      <c r="D25" s="18">
        <v>8.8000000000000007</v>
      </c>
      <c r="E25" s="19">
        <v>1000</v>
      </c>
      <c r="F25" s="44">
        <f t="shared" si="1"/>
        <v>8.8000000000000005E-3</v>
      </c>
      <c r="G25" s="18">
        <v>5</v>
      </c>
      <c r="H25" s="19">
        <v>100</v>
      </c>
      <c r="I25" s="20">
        <f>G25/H25</f>
        <v>0.05</v>
      </c>
      <c r="J25" s="24">
        <v>0.05</v>
      </c>
      <c r="K25" s="25" t="s">
        <v>21</v>
      </c>
      <c r="L25" s="45" t="s">
        <v>24</v>
      </c>
    </row>
    <row r="26" spans="1:256" ht="12" thickBot="1">
      <c r="A26" s="46">
        <f t="shared" si="0"/>
        <v>19</v>
      </c>
      <c r="B26" s="47" t="s">
        <v>43</v>
      </c>
      <c r="C26" s="48"/>
      <c r="D26" s="49">
        <v>38</v>
      </c>
      <c r="E26" s="50">
        <v>1000</v>
      </c>
      <c r="F26" s="51">
        <f t="shared" si="1"/>
        <v>3.7999999999999999E-2</v>
      </c>
      <c r="G26" s="52"/>
      <c r="H26" s="53"/>
      <c r="I26" s="54">
        <f>F26</f>
        <v>3.7999999999999999E-2</v>
      </c>
      <c r="J26" s="49">
        <v>0.05</v>
      </c>
      <c r="K26" s="50" t="s">
        <v>21</v>
      </c>
      <c r="L26" s="51" t="s">
        <v>22</v>
      </c>
    </row>
    <row r="28" spans="1:256" ht="16" thickBot="1">
      <c r="B28" s="55" t="s">
        <v>44</v>
      </c>
    </row>
    <row r="29" spans="1:256" s="57" customFormat="1">
      <c r="A29" s="27">
        <v>20</v>
      </c>
      <c r="B29" s="56" t="s">
        <v>45</v>
      </c>
      <c r="C29" s="56"/>
      <c r="D29" s="30">
        <v>7.8</v>
      </c>
      <c r="E29" s="31">
        <v>1000</v>
      </c>
      <c r="F29" s="32">
        <f t="shared" ref="F29:F62" si="2">D29/E29</f>
        <v>7.7999999999999996E-3</v>
      </c>
      <c r="G29" s="30"/>
      <c r="H29" s="31"/>
      <c r="I29" s="32">
        <f>F29</f>
        <v>7.7999999999999996E-3</v>
      </c>
      <c r="J29" s="30">
        <v>0.05</v>
      </c>
      <c r="K29" s="31" t="s">
        <v>21</v>
      </c>
      <c r="L29" s="32" t="s">
        <v>27</v>
      </c>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3" customHeight="1">
      <c r="A30" s="34">
        <f t="shared" ref="A30:A62" si="3">A29+1</f>
        <v>21</v>
      </c>
      <c r="B30" s="58" t="s">
        <v>46</v>
      </c>
      <c r="C30" s="59"/>
      <c r="D30" s="18">
        <v>5.6</v>
      </c>
      <c r="E30" s="19">
        <v>1000</v>
      </c>
      <c r="F30" s="20">
        <f t="shared" si="2"/>
        <v>5.5999999999999999E-3</v>
      </c>
      <c r="G30" s="18"/>
      <c r="H30" s="19"/>
      <c r="I30" s="20">
        <f>F30</f>
        <v>5.5999999999999999E-3</v>
      </c>
      <c r="J30" s="18">
        <v>0.05</v>
      </c>
      <c r="K30" s="19" t="s">
        <v>21</v>
      </c>
      <c r="L30" s="20" t="s">
        <v>27</v>
      </c>
    </row>
    <row r="31" spans="1:256">
      <c r="A31" s="34">
        <f t="shared" si="3"/>
        <v>22</v>
      </c>
      <c r="B31" s="35" t="s">
        <v>47</v>
      </c>
      <c r="C31" s="59"/>
      <c r="D31" s="18">
        <v>5</v>
      </c>
      <c r="E31" s="19">
        <v>1000</v>
      </c>
      <c r="F31" s="20">
        <f t="shared" si="2"/>
        <v>5.0000000000000001E-3</v>
      </c>
      <c r="G31" s="18"/>
      <c r="H31" s="19"/>
      <c r="I31" s="20">
        <f>F31</f>
        <v>5.0000000000000001E-3</v>
      </c>
      <c r="J31" s="18">
        <v>0.05</v>
      </c>
      <c r="K31" s="19" t="s">
        <v>21</v>
      </c>
      <c r="L31" s="20" t="s">
        <v>27</v>
      </c>
    </row>
    <row r="32" spans="1:256">
      <c r="A32" s="34">
        <f t="shared" si="3"/>
        <v>23</v>
      </c>
      <c r="B32" s="35" t="s">
        <v>48</v>
      </c>
      <c r="C32" s="59"/>
      <c r="D32" s="18">
        <v>1</v>
      </c>
      <c r="E32" s="19">
        <v>1000</v>
      </c>
      <c r="F32" s="20">
        <f t="shared" si="2"/>
        <v>1E-3</v>
      </c>
      <c r="G32" s="18"/>
      <c r="H32" s="19"/>
      <c r="I32" s="20">
        <f>F32</f>
        <v>1E-3</v>
      </c>
      <c r="J32" s="18">
        <v>0.05</v>
      </c>
      <c r="K32" s="19" t="s">
        <v>21</v>
      </c>
      <c r="L32" s="20" t="s">
        <v>24</v>
      </c>
    </row>
    <row r="33" spans="1:256" s="35" customFormat="1">
      <c r="A33" s="34">
        <f t="shared" si="3"/>
        <v>24</v>
      </c>
      <c r="B33" s="35" t="s">
        <v>49</v>
      </c>
      <c r="C33" s="59"/>
      <c r="D33" s="60">
        <v>10</v>
      </c>
      <c r="E33" s="19">
        <v>1000</v>
      </c>
      <c r="F33" s="20">
        <f t="shared" si="2"/>
        <v>0.01</v>
      </c>
      <c r="G33" s="18"/>
      <c r="H33" s="19"/>
      <c r="I33" s="20">
        <f>F33</f>
        <v>0.01</v>
      </c>
      <c r="J33" s="18">
        <v>0.05</v>
      </c>
      <c r="K33" s="19" t="s">
        <v>21</v>
      </c>
      <c r="L33" s="20" t="s">
        <v>27</v>
      </c>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c r="A34" s="34">
        <f t="shared" si="3"/>
        <v>25</v>
      </c>
      <c r="B34" s="35" t="s">
        <v>50</v>
      </c>
      <c r="C34" s="59"/>
      <c r="D34" s="18">
        <v>0.43</v>
      </c>
      <c r="E34" s="19">
        <v>1000</v>
      </c>
      <c r="F34" s="20">
        <f t="shared" si="2"/>
        <v>4.2999999999999999E-4</v>
      </c>
      <c r="G34" s="18">
        <v>0.18</v>
      </c>
      <c r="H34" s="19">
        <v>50</v>
      </c>
      <c r="I34" s="20">
        <f>G34/H34</f>
        <v>3.5999999999999999E-3</v>
      </c>
      <c r="J34" s="18">
        <v>0.05</v>
      </c>
      <c r="K34" s="19" t="s">
        <v>21</v>
      </c>
      <c r="L34" s="20" t="s">
        <v>27</v>
      </c>
    </row>
    <row r="35" spans="1:256">
      <c r="A35" s="34">
        <f t="shared" si="3"/>
        <v>26</v>
      </c>
      <c r="B35" s="35" t="s">
        <v>51</v>
      </c>
      <c r="C35" s="59"/>
      <c r="D35" s="18">
        <v>0.23</v>
      </c>
      <c r="E35" s="19">
        <v>1000</v>
      </c>
      <c r="F35" s="20">
        <f t="shared" si="2"/>
        <v>2.3000000000000001E-4</v>
      </c>
      <c r="G35" s="18">
        <v>0.18</v>
      </c>
      <c r="H35" s="19">
        <v>100</v>
      </c>
      <c r="I35" s="20">
        <f>G35/H35</f>
        <v>1.8E-3</v>
      </c>
      <c r="J35" s="18">
        <v>0.05</v>
      </c>
      <c r="K35" s="19" t="s">
        <v>21</v>
      </c>
      <c r="L35" s="20" t="s">
        <v>24</v>
      </c>
    </row>
    <row r="36" spans="1:256">
      <c r="A36" s="34">
        <f t="shared" si="3"/>
        <v>27</v>
      </c>
      <c r="B36" s="35" t="s">
        <v>52</v>
      </c>
      <c r="C36" s="59"/>
      <c r="D36" s="18">
        <v>1</v>
      </c>
      <c r="E36" s="19">
        <v>1000</v>
      </c>
      <c r="F36" s="20">
        <f t="shared" si="2"/>
        <v>1E-3</v>
      </c>
      <c r="G36" s="18">
        <v>3.2</v>
      </c>
      <c r="H36" s="19">
        <v>100</v>
      </c>
      <c r="I36" s="20">
        <f>G36/H36</f>
        <v>3.2000000000000001E-2</v>
      </c>
      <c r="J36" s="18">
        <v>0.05</v>
      </c>
      <c r="K36" s="19" t="s">
        <v>21</v>
      </c>
      <c r="L36" s="20" t="s">
        <v>24</v>
      </c>
    </row>
    <row r="37" spans="1:256">
      <c r="A37" s="34">
        <f t="shared" si="3"/>
        <v>28</v>
      </c>
      <c r="B37" s="35" t="s">
        <v>53</v>
      </c>
      <c r="C37" s="59"/>
      <c r="D37" s="18">
        <v>0.63</v>
      </c>
      <c r="E37" s="19">
        <v>1000</v>
      </c>
      <c r="F37" s="20">
        <f t="shared" si="2"/>
        <v>6.3000000000000003E-4</v>
      </c>
      <c r="G37" s="18">
        <v>0.24</v>
      </c>
      <c r="H37" s="19">
        <v>10</v>
      </c>
      <c r="I37" s="20">
        <f>G37/H37</f>
        <v>2.4E-2</v>
      </c>
      <c r="J37" s="18">
        <v>0.05</v>
      </c>
      <c r="K37" s="19" t="s">
        <v>21</v>
      </c>
      <c r="L37" s="20" t="s">
        <v>27</v>
      </c>
    </row>
    <row r="38" spans="1:256">
      <c r="A38" s="34">
        <f t="shared" si="3"/>
        <v>29</v>
      </c>
      <c r="B38" s="35" t="s">
        <v>54</v>
      </c>
      <c r="C38" s="59"/>
      <c r="D38" s="18">
        <v>0.4</v>
      </c>
      <c r="E38" s="19">
        <v>1000</v>
      </c>
      <c r="F38" s="20">
        <f t="shared" si="2"/>
        <v>4.0000000000000002E-4</v>
      </c>
      <c r="G38" s="18">
        <v>0.17</v>
      </c>
      <c r="H38" s="19">
        <v>10</v>
      </c>
      <c r="I38" s="20">
        <f>G38/H38</f>
        <v>1.7000000000000001E-2</v>
      </c>
      <c r="J38" s="18">
        <v>0.05</v>
      </c>
      <c r="K38" s="19" t="s">
        <v>21</v>
      </c>
      <c r="L38" s="20" t="s">
        <v>27</v>
      </c>
    </row>
    <row r="39" spans="1:256">
      <c r="A39" s="34">
        <f t="shared" si="3"/>
        <v>30</v>
      </c>
      <c r="B39" s="35" t="s">
        <v>55</v>
      </c>
      <c r="C39" s="59"/>
      <c r="D39" s="18">
        <v>1.1000000000000001</v>
      </c>
      <c r="E39" s="19">
        <v>1000</v>
      </c>
      <c r="F39" s="20">
        <f t="shared" si="2"/>
        <v>1.1000000000000001E-3</v>
      </c>
      <c r="G39" s="18"/>
      <c r="H39" s="19"/>
      <c r="I39" s="20">
        <v>1.7000000000000001E-2</v>
      </c>
      <c r="J39" s="18">
        <v>0.05</v>
      </c>
      <c r="K39" s="19" t="s">
        <v>21</v>
      </c>
      <c r="L39" s="20" t="s">
        <v>27</v>
      </c>
    </row>
    <row r="40" spans="1:256">
      <c r="A40" s="34">
        <f t="shared" si="3"/>
        <v>31</v>
      </c>
      <c r="B40" s="35" t="s">
        <v>56</v>
      </c>
      <c r="C40" s="59"/>
      <c r="D40" s="18">
        <v>0.7</v>
      </c>
      <c r="E40" s="19">
        <v>1000</v>
      </c>
      <c r="F40" s="20">
        <f t="shared" si="2"/>
        <v>6.9999999999999999E-4</v>
      </c>
      <c r="G40" s="18"/>
      <c r="H40" s="19"/>
      <c r="I40" s="20">
        <f>F40</f>
        <v>6.9999999999999999E-4</v>
      </c>
      <c r="J40" s="18">
        <v>0.05</v>
      </c>
      <c r="K40" s="19" t="s">
        <v>21</v>
      </c>
      <c r="L40" s="20" t="s">
        <v>24</v>
      </c>
    </row>
    <row r="41" spans="1:256">
      <c r="A41" s="34">
        <f t="shared" si="3"/>
        <v>32</v>
      </c>
      <c r="B41" s="35" t="s">
        <v>57</v>
      </c>
      <c r="C41" s="59"/>
      <c r="D41" s="18">
        <v>13</v>
      </c>
      <c r="E41" s="19">
        <v>1000</v>
      </c>
      <c r="F41" s="20">
        <f t="shared" si="2"/>
        <v>1.2999999999999999E-2</v>
      </c>
      <c r="G41" s="18">
        <v>10</v>
      </c>
      <c r="H41" s="19">
        <v>100</v>
      </c>
      <c r="I41" s="20">
        <f>G41/H41</f>
        <v>0.1</v>
      </c>
      <c r="J41" s="18">
        <v>0.05</v>
      </c>
      <c r="K41" s="19" t="s">
        <v>21</v>
      </c>
      <c r="L41" s="20" t="s">
        <v>24</v>
      </c>
    </row>
    <row r="42" spans="1:256">
      <c r="A42" s="34">
        <f t="shared" si="3"/>
        <v>33</v>
      </c>
      <c r="B42" s="35" t="s">
        <v>58</v>
      </c>
      <c r="C42" s="59"/>
      <c r="D42" s="18">
        <v>130</v>
      </c>
      <c r="E42" s="19">
        <v>1000</v>
      </c>
      <c r="F42" s="20">
        <f t="shared" si="2"/>
        <v>0.13</v>
      </c>
      <c r="G42" s="18"/>
      <c r="H42" s="19"/>
      <c r="I42" s="20">
        <f>F42</f>
        <v>0.13</v>
      </c>
      <c r="J42" s="18">
        <v>0.5</v>
      </c>
      <c r="K42" s="19" t="s">
        <v>34</v>
      </c>
      <c r="L42" s="20" t="s">
        <v>24</v>
      </c>
    </row>
    <row r="43" spans="1:256">
      <c r="A43" s="34">
        <f t="shared" si="3"/>
        <v>34</v>
      </c>
      <c r="B43" s="35" t="s">
        <v>59</v>
      </c>
      <c r="C43" s="59"/>
      <c r="D43" s="18">
        <v>0.3</v>
      </c>
      <c r="E43" s="19">
        <v>1000</v>
      </c>
      <c r="F43" s="20">
        <f t="shared" si="2"/>
        <v>2.9999999999999997E-4</v>
      </c>
      <c r="G43" s="18"/>
      <c r="H43" s="19"/>
      <c r="I43" s="20">
        <f>F43</f>
        <v>2.9999999999999997E-4</v>
      </c>
      <c r="J43" s="18">
        <v>0.05</v>
      </c>
      <c r="K43" s="19" t="s">
        <v>21</v>
      </c>
      <c r="L43" s="20" t="s">
        <v>27</v>
      </c>
    </row>
    <row r="44" spans="1:256">
      <c r="A44" s="34">
        <f t="shared" si="3"/>
        <v>35</v>
      </c>
      <c r="B44" s="35" t="s">
        <v>60</v>
      </c>
      <c r="C44" s="59"/>
      <c r="D44" s="18">
        <v>1</v>
      </c>
      <c r="E44" s="19">
        <v>1000</v>
      </c>
      <c r="F44" s="20">
        <f t="shared" si="2"/>
        <v>1E-3</v>
      </c>
      <c r="G44" s="18">
        <v>0.35</v>
      </c>
      <c r="H44" s="19">
        <v>100</v>
      </c>
      <c r="I44" s="20">
        <f>G44/H44</f>
        <v>3.4999999999999996E-3</v>
      </c>
      <c r="J44" s="18">
        <v>0.05</v>
      </c>
      <c r="K44" s="19" t="s">
        <v>21</v>
      </c>
      <c r="L44" s="20" t="s">
        <v>24</v>
      </c>
    </row>
    <row r="45" spans="1:256">
      <c r="A45" s="34">
        <f t="shared" si="3"/>
        <v>36</v>
      </c>
      <c r="B45" s="35" t="s">
        <v>61</v>
      </c>
      <c r="C45" s="59"/>
      <c r="D45" s="18">
        <v>1</v>
      </c>
      <c r="E45" s="19">
        <v>1000</v>
      </c>
      <c r="F45" s="20">
        <f t="shared" si="2"/>
        <v>1E-3</v>
      </c>
      <c r="G45" s="18"/>
      <c r="H45" s="19"/>
      <c r="I45" s="20">
        <v>3.5000000000000001E-3</v>
      </c>
      <c r="J45" s="18">
        <v>0.05</v>
      </c>
      <c r="K45" s="19" t="s">
        <v>21</v>
      </c>
      <c r="L45" s="20" t="s">
        <v>24</v>
      </c>
    </row>
    <row r="46" spans="1:256">
      <c r="A46" s="34">
        <f t="shared" si="3"/>
        <v>37</v>
      </c>
      <c r="B46" s="35" t="s">
        <v>62</v>
      </c>
      <c r="C46" s="59"/>
      <c r="D46" s="18">
        <v>3.2</v>
      </c>
      <c r="E46" s="19">
        <v>1000</v>
      </c>
      <c r="F46" s="20">
        <f t="shared" si="2"/>
        <v>3.2000000000000002E-3</v>
      </c>
      <c r="G46" s="18">
        <v>0.4</v>
      </c>
      <c r="H46" s="19">
        <v>100</v>
      </c>
      <c r="I46" s="20">
        <f>G46/H46</f>
        <v>4.0000000000000001E-3</v>
      </c>
      <c r="J46" s="18">
        <v>0.05</v>
      </c>
      <c r="K46" s="19" t="s">
        <v>21</v>
      </c>
      <c r="L46" s="20" t="s">
        <v>27</v>
      </c>
    </row>
    <row r="47" spans="1:256">
      <c r="A47" s="34">
        <f t="shared" si="3"/>
        <v>38</v>
      </c>
      <c r="B47" s="35" t="s">
        <v>63</v>
      </c>
      <c r="C47" s="59"/>
      <c r="D47" s="18">
        <v>0.72</v>
      </c>
      <c r="E47" s="19">
        <v>1000</v>
      </c>
      <c r="F47" s="20">
        <f t="shared" si="2"/>
        <v>7.1999999999999994E-4</v>
      </c>
      <c r="G47" s="18">
        <v>0.32</v>
      </c>
      <c r="H47" s="19">
        <v>10</v>
      </c>
      <c r="I47" s="20">
        <f>G47/H47</f>
        <v>3.2000000000000001E-2</v>
      </c>
      <c r="J47" s="18">
        <v>0.05</v>
      </c>
      <c r="K47" s="19" t="s">
        <v>21</v>
      </c>
      <c r="L47" s="20" t="s">
        <v>27</v>
      </c>
    </row>
    <row r="48" spans="1:256">
      <c r="A48" s="34">
        <f t="shared" si="3"/>
        <v>39</v>
      </c>
      <c r="B48" s="35" t="s">
        <v>64</v>
      </c>
      <c r="C48" s="59"/>
      <c r="D48" s="18">
        <v>4.0999999999999996</v>
      </c>
      <c r="E48" s="19">
        <v>1000</v>
      </c>
      <c r="F48" s="20">
        <f t="shared" si="2"/>
        <v>4.0999999999999995E-3</v>
      </c>
      <c r="G48" s="18"/>
      <c r="H48" s="19"/>
      <c r="I48" s="20">
        <f>F48</f>
        <v>4.0999999999999995E-3</v>
      </c>
      <c r="J48" s="18">
        <v>0.05</v>
      </c>
      <c r="K48" s="19" t="s">
        <v>21</v>
      </c>
      <c r="L48" s="20" t="s">
        <v>27</v>
      </c>
    </row>
    <row r="49" spans="1:256">
      <c r="A49" s="34">
        <f t="shared" si="3"/>
        <v>40</v>
      </c>
      <c r="B49" s="35" t="s">
        <v>65</v>
      </c>
      <c r="C49" s="59"/>
      <c r="D49" s="18">
        <v>30</v>
      </c>
      <c r="E49" s="19">
        <v>1000</v>
      </c>
      <c r="F49" s="20">
        <f t="shared" si="2"/>
        <v>0.03</v>
      </c>
      <c r="G49" s="18"/>
      <c r="H49" s="19"/>
      <c r="I49" s="20">
        <f>F49</f>
        <v>0.03</v>
      </c>
      <c r="J49" s="18">
        <v>0.5</v>
      </c>
      <c r="K49" s="19" t="s">
        <v>34</v>
      </c>
      <c r="L49" s="20" t="s">
        <v>27</v>
      </c>
    </row>
    <row r="50" spans="1:256">
      <c r="A50" s="34">
        <f t="shared" si="3"/>
        <v>41</v>
      </c>
      <c r="B50" s="58" t="s">
        <v>66</v>
      </c>
      <c r="C50" s="17"/>
      <c r="D50" s="14">
        <v>0.78</v>
      </c>
      <c r="E50" s="12">
        <v>1000</v>
      </c>
      <c r="F50" s="13">
        <f t="shared" si="2"/>
        <v>7.7999999999999999E-4</v>
      </c>
      <c r="G50" s="14">
        <v>0.36</v>
      </c>
      <c r="H50" s="12">
        <v>100</v>
      </c>
      <c r="I50" s="13">
        <f>G50/H50</f>
        <v>3.5999999999999999E-3</v>
      </c>
      <c r="J50" s="14">
        <v>0.05</v>
      </c>
      <c r="K50" s="12" t="s">
        <v>21</v>
      </c>
      <c r="L50" s="13" t="s">
        <v>24</v>
      </c>
    </row>
    <row r="51" spans="1:256">
      <c r="A51" s="34">
        <f t="shared" si="3"/>
        <v>42</v>
      </c>
      <c r="B51" s="35" t="s">
        <v>67</v>
      </c>
      <c r="C51" s="59"/>
      <c r="D51" s="18">
        <v>3.2</v>
      </c>
      <c r="E51" s="19">
        <v>5000</v>
      </c>
      <c r="F51" s="20">
        <f t="shared" si="2"/>
        <v>6.4000000000000005E-4</v>
      </c>
      <c r="G51" s="18">
        <v>1</v>
      </c>
      <c r="H51" s="19">
        <v>100</v>
      </c>
      <c r="I51" s="20">
        <f>G51/H51</f>
        <v>0.01</v>
      </c>
      <c r="J51" s="18">
        <v>0.05</v>
      </c>
      <c r="K51" s="19" t="s">
        <v>21</v>
      </c>
      <c r="L51" s="20" t="s">
        <v>24</v>
      </c>
    </row>
    <row r="52" spans="1:256">
      <c r="A52" s="34">
        <f t="shared" si="3"/>
        <v>43</v>
      </c>
      <c r="B52" s="35" t="s">
        <v>68</v>
      </c>
      <c r="C52" s="59"/>
      <c r="D52" s="18">
        <v>16</v>
      </c>
      <c r="E52" s="19">
        <v>1000</v>
      </c>
      <c r="F52" s="20">
        <f t="shared" si="2"/>
        <v>1.6E-2</v>
      </c>
      <c r="G52" s="18">
        <v>6.3</v>
      </c>
      <c r="H52" s="19">
        <v>100</v>
      </c>
      <c r="I52" s="20">
        <f>+G52/H52</f>
        <v>6.3E-2</v>
      </c>
      <c r="J52" s="18">
        <v>0.05</v>
      </c>
      <c r="K52" s="19" t="s">
        <v>21</v>
      </c>
      <c r="L52" s="20" t="s">
        <v>27</v>
      </c>
    </row>
    <row r="53" spans="1:256">
      <c r="A53" s="34">
        <f t="shared" si="3"/>
        <v>44</v>
      </c>
      <c r="B53" s="35" t="s">
        <v>69</v>
      </c>
      <c r="C53" s="59"/>
      <c r="D53" s="18">
        <v>100</v>
      </c>
      <c r="E53" s="19">
        <v>1000</v>
      </c>
      <c r="F53" s="20">
        <f t="shared" si="2"/>
        <v>0.1</v>
      </c>
      <c r="G53" s="18"/>
      <c r="H53" s="19"/>
      <c r="I53" s="20">
        <f>F53</f>
        <v>0.1</v>
      </c>
      <c r="J53" s="18">
        <v>0.05</v>
      </c>
      <c r="K53" s="19" t="s">
        <v>21</v>
      </c>
      <c r="L53" s="20" t="s">
        <v>27</v>
      </c>
    </row>
    <row r="54" spans="1:256">
      <c r="A54" s="34">
        <f t="shared" si="3"/>
        <v>45</v>
      </c>
      <c r="B54" s="35" t="s">
        <v>70</v>
      </c>
      <c r="C54" s="59"/>
      <c r="D54" s="18">
        <v>13</v>
      </c>
      <c r="E54" s="19">
        <v>1000</v>
      </c>
      <c r="F54" s="20">
        <f t="shared" si="2"/>
        <v>1.2999999999999999E-2</v>
      </c>
      <c r="G54" s="18">
        <v>4.3</v>
      </c>
      <c r="H54" s="19">
        <v>50</v>
      </c>
      <c r="I54" s="20">
        <f t="shared" ref="I54:I59" si="4">G54/H54</f>
        <v>8.5999999999999993E-2</v>
      </c>
      <c r="J54" s="18">
        <v>0.05</v>
      </c>
      <c r="K54" s="19" t="s">
        <v>21</v>
      </c>
      <c r="L54" s="20" t="s">
        <v>27</v>
      </c>
    </row>
    <row r="55" spans="1:256">
      <c r="A55" s="34">
        <f t="shared" si="3"/>
        <v>46</v>
      </c>
      <c r="B55" s="35" t="s">
        <v>71</v>
      </c>
      <c r="C55" s="59"/>
      <c r="D55" s="18">
        <v>1</v>
      </c>
      <c r="E55" s="19">
        <v>1000</v>
      </c>
      <c r="F55" s="20">
        <f t="shared" si="2"/>
        <v>1E-3</v>
      </c>
      <c r="G55" s="18">
        <v>0.33</v>
      </c>
      <c r="H55" s="19">
        <v>50</v>
      </c>
      <c r="I55" s="20">
        <f t="shared" si="4"/>
        <v>6.6E-3</v>
      </c>
      <c r="J55" s="18">
        <v>0.05</v>
      </c>
      <c r="K55" s="19" t="s">
        <v>21</v>
      </c>
      <c r="L55" s="20" t="s">
        <v>27</v>
      </c>
    </row>
    <row r="56" spans="1:256">
      <c r="A56" s="34">
        <f t="shared" si="3"/>
        <v>47</v>
      </c>
      <c r="B56" s="35" t="s">
        <v>72</v>
      </c>
      <c r="C56" s="59"/>
      <c r="D56" s="18">
        <v>28</v>
      </c>
      <c r="E56" s="19">
        <v>1000</v>
      </c>
      <c r="F56" s="20">
        <f t="shared" si="2"/>
        <v>2.8000000000000001E-2</v>
      </c>
      <c r="G56" s="18">
        <v>5.7</v>
      </c>
      <c r="H56" s="19">
        <v>100</v>
      </c>
      <c r="I56" s="20">
        <f t="shared" si="4"/>
        <v>5.7000000000000002E-2</v>
      </c>
      <c r="J56" s="18">
        <v>0.05</v>
      </c>
      <c r="K56" s="19" t="s">
        <v>21</v>
      </c>
      <c r="L56" s="20" t="s">
        <v>27</v>
      </c>
    </row>
    <row r="57" spans="1:256">
      <c r="A57" s="34">
        <f t="shared" si="3"/>
        <v>48</v>
      </c>
      <c r="B57" s="35" t="s">
        <v>73</v>
      </c>
      <c r="C57" s="59"/>
      <c r="D57" s="18">
        <v>480</v>
      </c>
      <c r="E57" s="19">
        <v>1000</v>
      </c>
      <c r="F57" s="20">
        <f t="shared" si="2"/>
        <v>0.48</v>
      </c>
      <c r="G57" s="18">
        <v>100</v>
      </c>
      <c r="H57" s="19">
        <v>100</v>
      </c>
      <c r="I57" s="20">
        <f t="shared" si="4"/>
        <v>1</v>
      </c>
      <c r="J57" s="18">
        <v>0.05</v>
      </c>
      <c r="K57" s="19" t="s">
        <v>21</v>
      </c>
      <c r="L57" s="20" t="s">
        <v>22</v>
      </c>
    </row>
    <row r="58" spans="1:256">
      <c r="A58" s="34">
        <f t="shared" si="3"/>
        <v>49</v>
      </c>
      <c r="B58" s="35" t="s">
        <v>74</v>
      </c>
      <c r="C58" s="59"/>
      <c r="D58" s="18">
        <v>5.3</v>
      </c>
      <c r="E58" s="19">
        <v>1000</v>
      </c>
      <c r="F58" s="20">
        <f t="shared" si="2"/>
        <v>5.3E-3</v>
      </c>
      <c r="G58" s="18">
        <v>1</v>
      </c>
      <c r="H58" s="19">
        <v>10</v>
      </c>
      <c r="I58" s="20">
        <f t="shared" si="4"/>
        <v>0.1</v>
      </c>
      <c r="J58" s="18">
        <v>0.05</v>
      </c>
      <c r="K58" s="19" t="s">
        <v>21</v>
      </c>
      <c r="L58" s="20" t="s">
        <v>27</v>
      </c>
    </row>
    <row r="59" spans="1:256">
      <c r="A59" s="34">
        <f t="shared" si="3"/>
        <v>50</v>
      </c>
      <c r="B59" s="35" t="s">
        <v>75</v>
      </c>
      <c r="C59" s="59"/>
      <c r="D59" s="18">
        <v>9.5</v>
      </c>
      <c r="E59" s="19">
        <v>1000</v>
      </c>
      <c r="F59" s="20">
        <f t="shared" si="2"/>
        <v>9.4999999999999998E-3</v>
      </c>
      <c r="G59" s="18">
        <v>1</v>
      </c>
      <c r="H59" s="19">
        <v>100</v>
      </c>
      <c r="I59" s="20">
        <f t="shared" si="4"/>
        <v>0.01</v>
      </c>
      <c r="J59" s="18">
        <v>0.05</v>
      </c>
      <c r="K59" s="19" t="s">
        <v>21</v>
      </c>
      <c r="L59" s="20" t="s">
        <v>27</v>
      </c>
    </row>
    <row r="60" spans="1:256">
      <c r="A60" s="34">
        <f t="shared" si="3"/>
        <v>51</v>
      </c>
      <c r="B60" s="35" t="s">
        <v>76</v>
      </c>
      <c r="C60" s="59"/>
      <c r="D60" s="18">
        <v>17</v>
      </c>
      <c r="E60" s="19">
        <v>10000</v>
      </c>
      <c r="F60" s="20">
        <f t="shared" si="2"/>
        <v>1.6999999999999999E-3</v>
      </c>
      <c r="G60" s="18"/>
      <c r="H60" s="19"/>
      <c r="I60" s="20">
        <f>F60</f>
        <v>1.6999999999999999E-3</v>
      </c>
      <c r="J60" s="18">
        <v>0.05</v>
      </c>
      <c r="K60" s="19" t="s">
        <v>21</v>
      </c>
      <c r="L60" s="20" t="s">
        <v>27</v>
      </c>
    </row>
    <row r="61" spans="1:256">
      <c r="A61" s="34">
        <f t="shared" si="3"/>
        <v>52</v>
      </c>
      <c r="B61" s="35" t="s">
        <v>77</v>
      </c>
      <c r="C61" s="59"/>
      <c r="D61" s="18">
        <v>2</v>
      </c>
      <c r="E61" s="19">
        <v>1000</v>
      </c>
      <c r="F61" s="20">
        <f t="shared" si="2"/>
        <v>2E-3</v>
      </c>
      <c r="G61" s="18">
        <v>0.3</v>
      </c>
      <c r="H61" s="19">
        <v>100</v>
      </c>
      <c r="I61" s="20">
        <f>G61/H61</f>
        <v>3.0000000000000001E-3</v>
      </c>
      <c r="J61" s="18">
        <v>0.05</v>
      </c>
      <c r="K61" s="19" t="s">
        <v>21</v>
      </c>
      <c r="L61" s="20" t="s">
        <v>24</v>
      </c>
    </row>
    <row r="62" spans="1:256" s="47" customFormat="1" ht="12" thickBot="1">
      <c r="A62" s="61">
        <f t="shared" si="3"/>
        <v>53</v>
      </c>
      <c r="B62" s="62" t="s">
        <v>78</v>
      </c>
      <c r="C62" s="63"/>
      <c r="D62" s="52">
        <v>7</v>
      </c>
      <c r="E62" s="53">
        <v>1000</v>
      </c>
      <c r="F62" s="54">
        <f t="shared" si="2"/>
        <v>7.0000000000000001E-3</v>
      </c>
      <c r="G62" s="52"/>
      <c r="H62" s="53"/>
      <c r="I62" s="54">
        <f>F62</f>
        <v>7.0000000000000001E-3</v>
      </c>
      <c r="J62" s="52">
        <v>0.05</v>
      </c>
      <c r="K62" s="53" t="s">
        <v>21</v>
      </c>
      <c r="L62" s="54" t="s">
        <v>27</v>
      </c>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6" spans="1:12" ht="16" thickBot="1">
      <c r="B66" s="55" t="s">
        <v>79</v>
      </c>
    </row>
    <row r="67" spans="1:12">
      <c r="A67" s="27">
        <v>60</v>
      </c>
      <c r="B67" s="28" t="s">
        <v>80</v>
      </c>
      <c r="C67" s="29"/>
      <c r="D67" s="30">
        <v>1.7</v>
      </c>
      <c r="E67" s="31">
        <v>1000</v>
      </c>
      <c r="F67" s="32">
        <f>D67/E67</f>
        <v>1.6999999999999999E-3</v>
      </c>
      <c r="G67" s="30">
        <v>0.1</v>
      </c>
      <c r="H67" s="31">
        <v>100</v>
      </c>
      <c r="I67" s="32">
        <f>G67/H67</f>
        <v>1E-3</v>
      </c>
      <c r="J67" s="30">
        <v>0.05</v>
      </c>
      <c r="K67" s="31" t="s">
        <v>21</v>
      </c>
      <c r="L67" s="32" t="s">
        <v>24</v>
      </c>
    </row>
    <row r="68" spans="1:12">
      <c r="A68" s="38">
        <v>61</v>
      </c>
      <c r="B68" s="21" t="s">
        <v>81</v>
      </c>
      <c r="C68" s="39"/>
      <c r="D68" s="24">
        <v>1.8</v>
      </c>
      <c r="E68" s="25">
        <v>1000</v>
      </c>
      <c r="F68" s="26">
        <f>D68/E68</f>
        <v>1.8E-3</v>
      </c>
      <c r="G68" s="24">
        <v>0.09</v>
      </c>
      <c r="H68" s="25">
        <v>100</v>
      </c>
      <c r="I68" s="26">
        <f>G68/H68</f>
        <v>8.9999999999999998E-4</v>
      </c>
      <c r="J68" s="24">
        <v>0.05</v>
      </c>
      <c r="K68" s="25" t="s">
        <v>21</v>
      </c>
      <c r="L68" s="26" t="s">
        <v>27</v>
      </c>
    </row>
    <row r="69" spans="1:12" ht="12" thickBot="1">
      <c r="A69" s="61">
        <v>62</v>
      </c>
      <c r="B69" s="62" t="s">
        <v>82</v>
      </c>
      <c r="C69" s="64"/>
      <c r="D69" s="52">
        <v>0.3</v>
      </c>
      <c r="E69" s="53">
        <v>1000</v>
      </c>
      <c r="F69" s="54">
        <f>D69/E69</f>
        <v>2.9999999999999997E-4</v>
      </c>
      <c r="G69" s="52"/>
      <c r="H69" s="53"/>
      <c r="I69" s="54">
        <f>F69</f>
        <v>2.9999999999999997E-4</v>
      </c>
      <c r="J69" s="52">
        <v>0.05</v>
      </c>
      <c r="K69" s="53" t="s">
        <v>21</v>
      </c>
      <c r="L69" s="54" t="s">
        <v>27</v>
      </c>
    </row>
    <row r="71" spans="1:12" ht="16" thickBot="1">
      <c r="B71" s="55" t="s">
        <v>83</v>
      </c>
    </row>
    <row r="72" spans="1:12">
      <c r="A72" s="27">
        <v>70</v>
      </c>
      <c r="B72" s="28" t="s">
        <v>84</v>
      </c>
      <c r="C72" s="29"/>
      <c r="D72" s="30">
        <v>0.1</v>
      </c>
      <c r="E72" s="31">
        <v>1000</v>
      </c>
      <c r="F72" s="32">
        <f>D72/E72</f>
        <v>1E-4</v>
      </c>
      <c r="G72" s="30">
        <v>4.5999999999999999E-2</v>
      </c>
      <c r="H72" s="31">
        <v>100</v>
      </c>
      <c r="I72" s="32">
        <f>G72/H72</f>
        <v>4.6000000000000001E-4</v>
      </c>
      <c r="J72" s="30">
        <v>0.5</v>
      </c>
      <c r="K72" s="31" t="s">
        <v>34</v>
      </c>
      <c r="L72" s="32" t="s">
        <v>24</v>
      </c>
    </row>
    <row r="73" spans="1:12" ht="12" thickBot="1">
      <c r="A73" s="61">
        <v>71</v>
      </c>
      <c r="B73" s="62" t="s">
        <v>85</v>
      </c>
      <c r="C73" s="64"/>
      <c r="D73" s="52">
        <v>2.9</v>
      </c>
      <c r="E73" s="53">
        <v>1000</v>
      </c>
      <c r="F73" s="54">
        <f>D73/E73</f>
        <v>2.8999999999999998E-3</v>
      </c>
      <c r="G73" s="52">
        <v>1</v>
      </c>
      <c r="H73" s="53">
        <v>10</v>
      </c>
      <c r="I73" s="54">
        <f>G73/H73</f>
        <v>0.1</v>
      </c>
      <c r="J73" s="52">
        <v>0.05</v>
      </c>
      <c r="K73" s="53" t="s">
        <v>21</v>
      </c>
      <c r="L73" s="54" t="s">
        <v>27</v>
      </c>
    </row>
    <row r="76" spans="1:12" ht="16" thickBot="1">
      <c r="B76" s="55" t="s">
        <v>86</v>
      </c>
    </row>
    <row r="77" spans="1:12">
      <c r="A77" s="27">
        <v>80</v>
      </c>
      <c r="B77" s="28" t="s">
        <v>87</v>
      </c>
      <c r="C77" s="29"/>
      <c r="D77" s="33">
        <v>0.15</v>
      </c>
      <c r="E77" s="31">
        <v>1000</v>
      </c>
      <c r="F77" s="32">
        <f t="shared" ref="F77:F96" si="5">D77/E77</f>
        <v>1.4999999999999999E-4</v>
      </c>
      <c r="G77" s="30"/>
      <c r="H77" s="31"/>
      <c r="I77" s="32">
        <f>F77</f>
        <v>1.4999999999999999E-4</v>
      </c>
      <c r="J77" s="30">
        <v>0.5</v>
      </c>
      <c r="K77" s="31" t="s">
        <v>34</v>
      </c>
      <c r="L77" s="32" t="s">
        <v>22</v>
      </c>
    </row>
    <row r="78" spans="1:12">
      <c r="A78" s="34">
        <f t="shared" ref="A78:A96" si="6">A77+1</f>
        <v>81</v>
      </c>
      <c r="B78" s="35" t="s">
        <v>88</v>
      </c>
      <c r="C78" s="36"/>
      <c r="D78" s="37">
        <v>360</v>
      </c>
      <c r="E78" s="19">
        <v>1000</v>
      </c>
      <c r="F78" s="20">
        <f t="shared" si="5"/>
        <v>0.36</v>
      </c>
      <c r="G78" s="18"/>
      <c r="H78" s="19"/>
      <c r="I78" s="20">
        <f>F78</f>
        <v>0.36</v>
      </c>
      <c r="J78" s="18">
        <v>0.05</v>
      </c>
      <c r="K78" s="19" t="s">
        <v>21</v>
      </c>
      <c r="L78" s="20" t="s">
        <v>27</v>
      </c>
    </row>
    <row r="79" spans="1:12">
      <c r="A79" s="34">
        <f t="shared" si="6"/>
        <v>82</v>
      </c>
      <c r="B79" s="35" t="s">
        <v>89</v>
      </c>
      <c r="C79" s="36"/>
      <c r="D79" s="37">
        <v>0.4</v>
      </c>
      <c r="E79" s="19">
        <v>5000</v>
      </c>
      <c r="F79" s="20">
        <f t="shared" si="5"/>
        <v>8.0000000000000007E-5</v>
      </c>
      <c r="G79" s="18"/>
      <c r="H79" s="19"/>
      <c r="I79" s="20">
        <f>F79</f>
        <v>8.0000000000000007E-5</v>
      </c>
      <c r="J79" s="18">
        <v>1</v>
      </c>
      <c r="K79" s="19" t="s">
        <v>90</v>
      </c>
      <c r="L79" s="20" t="s">
        <v>24</v>
      </c>
    </row>
    <row r="80" spans="1:12">
      <c r="A80" s="34">
        <f t="shared" si="6"/>
        <v>83</v>
      </c>
      <c r="B80" s="35" t="s">
        <v>91</v>
      </c>
      <c r="C80" s="39"/>
      <c r="D80" s="37">
        <v>0.78</v>
      </c>
      <c r="E80" s="19">
        <v>1000</v>
      </c>
      <c r="F80" s="20">
        <f t="shared" si="5"/>
        <v>7.7999999999999999E-4</v>
      </c>
      <c r="G80" s="18">
        <v>0.2</v>
      </c>
      <c r="H80" s="19">
        <v>100</v>
      </c>
      <c r="I80" s="20">
        <f>G80/H80</f>
        <v>2E-3</v>
      </c>
      <c r="J80" s="18">
        <v>0.5</v>
      </c>
      <c r="K80" s="19" t="s">
        <v>34</v>
      </c>
      <c r="L80" s="20" t="s">
        <v>24</v>
      </c>
    </row>
    <row r="81" spans="1:256">
      <c r="A81" s="34">
        <f t="shared" si="6"/>
        <v>84</v>
      </c>
      <c r="B81" s="59" t="s">
        <v>92</v>
      </c>
      <c r="C81" s="43"/>
      <c r="D81" s="37">
        <v>55.6</v>
      </c>
      <c r="E81" s="19">
        <v>10000</v>
      </c>
      <c r="F81" s="20">
        <f t="shared" si="5"/>
        <v>5.5599999999999998E-3</v>
      </c>
      <c r="G81" s="18"/>
      <c r="H81" s="19"/>
      <c r="I81" s="20">
        <f>F81</f>
        <v>5.5599999999999998E-3</v>
      </c>
      <c r="J81" s="18">
        <v>1</v>
      </c>
      <c r="K81" s="19" t="s">
        <v>24</v>
      </c>
      <c r="L81" s="20" t="s">
        <v>24</v>
      </c>
    </row>
    <row r="82" spans="1:256">
      <c r="A82" s="34">
        <f t="shared" si="6"/>
        <v>85</v>
      </c>
      <c r="B82" s="19" t="s">
        <v>93</v>
      </c>
      <c r="C82" s="13"/>
      <c r="D82" s="37">
        <v>35</v>
      </c>
      <c r="E82" s="19">
        <v>5000</v>
      </c>
      <c r="F82" s="20">
        <f t="shared" si="5"/>
        <v>7.0000000000000001E-3</v>
      </c>
      <c r="G82" s="18"/>
      <c r="H82" s="19"/>
      <c r="I82" s="20">
        <f>F82</f>
        <v>7.0000000000000001E-3</v>
      </c>
      <c r="J82" s="18">
        <v>1</v>
      </c>
      <c r="K82" s="19" t="s">
        <v>90</v>
      </c>
      <c r="L82" s="20" t="s">
        <v>24</v>
      </c>
    </row>
    <row r="83" spans="1:256">
      <c r="A83" s="34">
        <f t="shared" si="6"/>
        <v>86</v>
      </c>
      <c r="B83" s="35" t="s">
        <v>94</v>
      </c>
      <c r="C83" s="36"/>
      <c r="D83" s="37">
        <v>2</v>
      </c>
      <c r="E83" s="19">
        <v>1000</v>
      </c>
      <c r="F83" s="20">
        <f t="shared" si="5"/>
        <v>2E-3</v>
      </c>
      <c r="G83" s="18"/>
      <c r="H83" s="19"/>
      <c r="I83" s="20">
        <f>F83</f>
        <v>2E-3</v>
      </c>
      <c r="J83" s="18">
        <v>0.05</v>
      </c>
      <c r="K83" s="19" t="s">
        <v>21</v>
      </c>
      <c r="L83" s="20" t="s">
        <v>24</v>
      </c>
    </row>
    <row r="84" spans="1:256">
      <c r="A84" s="34">
        <f t="shared" si="6"/>
        <v>87</v>
      </c>
      <c r="B84" s="35" t="s">
        <v>95</v>
      </c>
      <c r="C84" s="36"/>
      <c r="D84" s="37">
        <v>0.31</v>
      </c>
      <c r="E84" s="19">
        <v>1000</v>
      </c>
      <c r="F84" s="20">
        <f t="shared" si="5"/>
        <v>3.1E-4</v>
      </c>
      <c r="G84" s="18"/>
      <c r="H84" s="19"/>
      <c r="I84" s="20">
        <f>F84</f>
        <v>3.1E-4</v>
      </c>
      <c r="J84" s="18">
        <v>0.05</v>
      </c>
      <c r="K84" s="19" t="s">
        <v>21</v>
      </c>
      <c r="L84" s="20" t="s">
        <v>24</v>
      </c>
    </row>
    <row r="85" spans="1:256">
      <c r="A85" s="34">
        <f t="shared" si="6"/>
        <v>88</v>
      </c>
      <c r="B85" s="35" t="s">
        <v>96</v>
      </c>
      <c r="C85" s="36"/>
      <c r="D85" s="37">
        <v>0.18</v>
      </c>
      <c r="E85" s="19">
        <v>1000</v>
      </c>
      <c r="F85" s="20">
        <f t="shared" si="5"/>
        <v>1.7999999999999998E-4</v>
      </c>
      <c r="G85" s="18">
        <v>2.4E-2</v>
      </c>
      <c r="H85" s="19">
        <v>100</v>
      </c>
      <c r="I85" s="20">
        <f>G85/H85</f>
        <v>2.4000000000000001E-4</v>
      </c>
      <c r="J85" s="18">
        <v>1</v>
      </c>
      <c r="K85" s="19" t="s">
        <v>90</v>
      </c>
      <c r="L85" s="20" t="s">
        <v>24</v>
      </c>
    </row>
    <row r="86" spans="1:256">
      <c r="A86" s="34">
        <f t="shared" si="6"/>
        <v>89</v>
      </c>
      <c r="B86" s="35" t="s">
        <v>97</v>
      </c>
      <c r="C86" s="36"/>
      <c r="D86" s="37">
        <v>6.7000000000000002E-3</v>
      </c>
      <c r="E86" s="19">
        <v>1000</v>
      </c>
      <c r="F86" s="20">
        <f t="shared" si="5"/>
        <v>6.7000000000000002E-6</v>
      </c>
      <c r="G86" s="18">
        <v>5.7000000000000002E-3</v>
      </c>
      <c r="H86" s="19">
        <v>50</v>
      </c>
      <c r="I86" s="20">
        <f>G86/H86</f>
        <v>1.1400000000000001E-4</v>
      </c>
      <c r="J86" s="18">
        <v>0.5</v>
      </c>
      <c r="K86" s="19" t="s">
        <v>34</v>
      </c>
      <c r="L86" s="20" t="s">
        <v>24</v>
      </c>
    </row>
    <row r="87" spans="1:256">
      <c r="A87" s="34">
        <f t="shared" si="6"/>
        <v>90</v>
      </c>
      <c r="B87" s="35" t="s">
        <v>98</v>
      </c>
      <c r="C87" s="36"/>
      <c r="D87" s="37">
        <v>0.06</v>
      </c>
      <c r="E87" s="19">
        <v>1000</v>
      </c>
      <c r="F87" s="20">
        <f t="shared" si="5"/>
        <v>5.9999999999999995E-5</v>
      </c>
      <c r="G87" s="18"/>
      <c r="H87" s="19"/>
      <c r="I87" s="20">
        <f t="shared" ref="I87:I94" si="7">F87</f>
        <v>5.9999999999999995E-5</v>
      </c>
      <c r="J87" s="18">
        <v>0.5</v>
      </c>
      <c r="K87" s="19" t="s">
        <v>34</v>
      </c>
      <c r="L87" s="20" t="s">
        <v>24</v>
      </c>
    </row>
    <row r="88" spans="1:256">
      <c r="A88" s="34">
        <f t="shared" si="6"/>
        <v>91</v>
      </c>
      <c r="B88" s="35" t="s">
        <v>99</v>
      </c>
      <c r="C88" s="36"/>
      <c r="D88" s="37">
        <v>0.15</v>
      </c>
      <c r="E88" s="19">
        <v>1000</v>
      </c>
      <c r="F88" s="20">
        <f t="shared" si="5"/>
        <v>1.4999999999999999E-4</v>
      </c>
      <c r="G88" s="18"/>
      <c r="H88" s="19"/>
      <c r="I88" s="20">
        <f t="shared" si="7"/>
        <v>1.4999999999999999E-4</v>
      </c>
      <c r="J88" s="18">
        <v>0.05</v>
      </c>
      <c r="K88" s="19" t="s">
        <v>21</v>
      </c>
      <c r="L88" s="20" t="s">
        <v>24</v>
      </c>
    </row>
    <row r="89" spans="1:256" ht="15" customHeight="1">
      <c r="A89" s="34">
        <f t="shared" si="6"/>
        <v>92</v>
      </c>
      <c r="B89" s="35" t="s">
        <v>100</v>
      </c>
      <c r="C89" s="36"/>
      <c r="D89" s="37">
        <v>0.59</v>
      </c>
      <c r="E89" s="19">
        <v>5000</v>
      </c>
      <c r="F89" s="20">
        <f t="shared" si="5"/>
        <v>1.18E-4</v>
      </c>
      <c r="G89" s="18"/>
      <c r="H89" s="19"/>
      <c r="I89" s="20">
        <f t="shared" si="7"/>
        <v>1.18E-4</v>
      </c>
      <c r="J89" s="18">
        <v>1</v>
      </c>
      <c r="K89" s="19" t="s">
        <v>90</v>
      </c>
      <c r="L89" s="20" t="s">
        <v>24</v>
      </c>
    </row>
    <row r="90" spans="1:256">
      <c r="A90" s="34">
        <f t="shared" si="6"/>
        <v>93</v>
      </c>
      <c r="B90" s="35" t="s">
        <v>101</v>
      </c>
      <c r="C90" s="36"/>
      <c r="D90" s="37">
        <v>15.4</v>
      </c>
      <c r="E90" s="19">
        <v>5000</v>
      </c>
      <c r="F90" s="20">
        <f t="shared" si="5"/>
        <v>3.0800000000000003E-3</v>
      </c>
      <c r="G90" s="18"/>
      <c r="H90" s="19"/>
      <c r="I90" s="20">
        <f t="shared" si="7"/>
        <v>3.0800000000000003E-3</v>
      </c>
      <c r="J90" s="18">
        <v>0.05</v>
      </c>
      <c r="K90" s="19" t="s">
        <v>21</v>
      </c>
      <c r="L90" s="20" t="s">
        <v>22</v>
      </c>
    </row>
    <row r="91" spans="1:256" s="3" customFormat="1">
      <c r="A91" s="34">
        <f t="shared" si="6"/>
        <v>94</v>
      </c>
      <c r="B91" s="19" t="s">
        <v>102</v>
      </c>
      <c r="C91" s="20"/>
      <c r="D91" s="37">
        <v>0.92</v>
      </c>
      <c r="E91" s="19">
        <v>1000</v>
      </c>
      <c r="F91" s="20">
        <f t="shared" si="5"/>
        <v>9.2000000000000003E-4</v>
      </c>
      <c r="G91" s="18"/>
      <c r="H91" s="19"/>
      <c r="I91" s="20">
        <f t="shared" si="7"/>
        <v>9.2000000000000003E-4</v>
      </c>
      <c r="J91" s="18">
        <v>0.05</v>
      </c>
      <c r="K91" s="19" t="s">
        <v>21</v>
      </c>
      <c r="L91" s="20" t="s">
        <v>24</v>
      </c>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row>
    <row r="92" spans="1:256">
      <c r="A92" s="34">
        <f t="shared" si="6"/>
        <v>95</v>
      </c>
      <c r="B92" s="35" t="s">
        <v>103</v>
      </c>
      <c r="C92" s="36"/>
      <c r="D92" s="37">
        <v>128</v>
      </c>
      <c r="E92" s="19">
        <v>1000</v>
      </c>
      <c r="F92" s="20">
        <f t="shared" si="5"/>
        <v>0.128</v>
      </c>
      <c r="G92" s="18"/>
      <c r="H92" s="19"/>
      <c r="I92" s="20">
        <f t="shared" si="7"/>
        <v>0.128</v>
      </c>
      <c r="J92" s="18">
        <v>0.05</v>
      </c>
      <c r="K92" s="19" t="s">
        <v>21</v>
      </c>
      <c r="L92" s="20" t="s">
        <v>27</v>
      </c>
    </row>
    <row r="93" spans="1:256">
      <c r="A93" s="34">
        <f t="shared" si="6"/>
        <v>96</v>
      </c>
      <c r="B93" s="35" t="s">
        <v>104</v>
      </c>
      <c r="C93" s="39"/>
      <c r="D93" s="37">
        <v>36.5</v>
      </c>
      <c r="E93" s="19">
        <v>5000</v>
      </c>
      <c r="F93" s="20">
        <f t="shared" si="5"/>
        <v>7.3000000000000001E-3</v>
      </c>
      <c r="G93" s="18"/>
      <c r="H93" s="19"/>
      <c r="I93" s="20">
        <f t="shared" si="7"/>
        <v>7.3000000000000001E-3</v>
      </c>
      <c r="J93" s="18">
        <v>1</v>
      </c>
      <c r="K93" s="19" t="s">
        <v>24</v>
      </c>
      <c r="L93" s="20" t="s">
        <v>24</v>
      </c>
    </row>
    <row r="94" spans="1:256">
      <c r="A94" s="34">
        <f t="shared" si="6"/>
        <v>97</v>
      </c>
      <c r="B94" s="59" t="s">
        <v>105</v>
      </c>
      <c r="C94" s="43"/>
      <c r="D94" s="37">
        <v>87</v>
      </c>
      <c r="E94" s="19">
        <v>10000</v>
      </c>
      <c r="F94" s="20">
        <f t="shared" si="5"/>
        <v>8.6999999999999994E-3</v>
      </c>
      <c r="G94" s="18"/>
      <c r="H94" s="19"/>
      <c r="I94" s="20">
        <f t="shared" si="7"/>
        <v>8.6999999999999994E-3</v>
      </c>
      <c r="J94" s="18">
        <v>1</v>
      </c>
      <c r="K94" s="19" t="s">
        <v>106</v>
      </c>
      <c r="L94" s="20" t="s">
        <v>106</v>
      </c>
    </row>
    <row r="95" spans="1:256">
      <c r="A95" s="38">
        <f t="shared" si="6"/>
        <v>98</v>
      </c>
      <c r="B95" s="21" t="s">
        <v>107</v>
      </c>
      <c r="C95" s="65"/>
      <c r="D95" s="40">
        <v>1.4E-3</v>
      </c>
      <c r="E95" s="25">
        <v>1000</v>
      </c>
      <c r="F95" s="26">
        <f t="shared" si="5"/>
        <v>1.3999999999999999E-6</v>
      </c>
      <c r="G95" s="66">
        <v>6.8999999999999997E-4</v>
      </c>
      <c r="H95" s="67">
        <v>10</v>
      </c>
      <c r="I95" s="68">
        <f>+G95/H95</f>
        <v>6.8999999999999997E-5</v>
      </c>
      <c r="J95" s="24">
        <v>0.5</v>
      </c>
      <c r="K95" s="21" t="s">
        <v>34</v>
      </c>
      <c r="L95" s="39" t="s">
        <v>24</v>
      </c>
    </row>
    <row r="96" spans="1:256" ht="12" thickBot="1">
      <c r="A96" s="61">
        <f t="shared" si="6"/>
        <v>99</v>
      </c>
      <c r="B96" s="63" t="s">
        <v>196</v>
      </c>
      <c r="C96" s="69"/>
      <c r="D96" s="70">
        <v>344</v>
      </c>
      <c r="E96" s="53">
        <v>1000</v>
      </c>
      <c r="F96" s="53">
        <f t="shared" si="5"/>
        <v>0.34399999999999997</v>
      </c>
      <c r="G96" s="71">
        <v>200</v>
      </c>
      <c r="H96" s="71">
        <v>100</v>
      </c>
      <c r="I96" s="72">
        <f>+G96/H96</f>
        <v>2</v>
      </c>
      <c r="J96" s="52">
        <v>0.05</v>
      </c>
      <c r="K96" s="62" t="s">
        <v>21</v>
      </c>
      <c r="L96" s="64" t="s">
        <v>24</v>
      </c>
    </row>
    <row r="98" spans="1:12" ht="16" thickBot="1">
      <c r="B98" s="55" t="s">
        <v>108</v>
      </c>
    </row>
    <row r="99" spans="1:12">
      <c r="A99" s="27">
        <v>110</v>
      </c>
      <c r="B99" s="73" t="s">
        <v>109</v>
      </c>
      <c r="C99" s="29"/>
      <c r="D99" s="33">
        <v>250</v>
      </c>
      <c r="E99" s="31">
        <v>1000</v>
      </c>
      <c r="F99" s="32">
        <f t="shared" ref="F99:F130" si="8">D99/E99</f>
        <v>0.25</v>
      </c>
      <c r="G99" s="30"/>
      <c r="H99" s="31"/>
      <c r="I99" s="74">
        <f>F99</f>
        <v>0.25</v>
      </c>
      <c r="J99" s="30">
        <v>1</v>
      </c>
      <c r="K99" s="31" t="s">
        <v>90</v>
      </c>
      <c r="L99" s="32" t="s">
        <v>22</v>
      </c>
    </row>
    <row r="100" spans="1:12">
      <c r="A100" s="41">
        <f t="shared" ref="A100:A131" si="9">1+A99</f>
        <v>111</v>
      </c>
      <c r="B100" s="59" t="s">
        <v>110</v>
      </c>
      <c r="C100" s="75"/>
      <c r="D100" s="37">
        <v>1000</v>
      </c>
      <c r="E100" s="19">
        <v>10000</v>
      </c>
      <c r="F100" s="20">
        <f t="shared" si="8"/>
        <v>0.1</v>
      </c>
      <c r="G100" s="18"/>
      <c r="H100" s="19"/>
      <c r="I100" s="76">
        <f>F100</f>
        <v>0.1</v>
      </c>
      <c r="J100" s="18">
        <v>1</v>
      </c>
      <c r="K100" s="19" t="s">
        <v>90</v>
      </c>
      <c r="L100" s="20" t="s">
        <v>24</v>
      </c>
    </row>
    <row r="101" spans="1:12">
      <c r="A101" s="34">
        <f t="shared" si="9"/>
        <v>112</v>
      </c>
      <c r="B101" s="17" t="s">
        <v>111</v>
      </c>
      <c r="C101" s="43"/>
      <c r="D101" s="37">
        <v>4400</v>
      </c>
      <c r="E101" s="19">
        <v>5000</v>
      </c>
      <c r="F101" s="20">
        <f t="shared" si="8"/>
        <v>0.88</v>
      </c>
      <c r="G101" s="18"/>
      <c r="H101" s="19"/>
      <c r="I101" s="76">
        <f>F101</f>
        <v>0.88</v>
      </c>
      <c r="J101" s="18">
        <v>0.05</v>
      </c>
      <c r="K101" s="19" t="s">
        <v>21</v>
      </c>
      <c r="L101" s="20" t="s">
        <v>27</v>
      </c>
    </row>
    <row r="102" spans="1:12">
      <c r="A102" s="34">
        <f t="shared" si="9"/>
        <v>113</v>
      </c>
      <c r="B102" s="35" t="s">
        <v>112</v>
      </c>
      <c r="C102" s="77"/>
      <c r="D102" s="37">
        <v>1000</v>
      </c>
      <c r="E102" s="19">
        <v>1000</v>
      </c>
      <c r="F102" s="20">
        <f t="shared" si="8"/>
        <v>1</v>
      </c>
      <c r="G102" s="18"/>
      <c r="H102" s="19"/>
      <c r="I102" s="76">
        <f>F102</f>
        <v>1</v>
      </c>
      <c r="J102" s="18">
        <v>0.15</v>
      </c>
      <c r="K102" s="19" t="s">
        <v>106</v>
      </c>
      <c r="L102" s="20" t="s">
        <v>106</v>
      </c>
    </row>
    <row r="103" spans="1:12">
      <c r="A103" s="34">
        <f t="shared" si="9"/>
        <v>114</v>
      </c>
      <c r="B103" s="35" t="s">
        <v>113</v>
      </c>
      <c r="C103" s="36"/>
      <c r="D103" s="37">
        <v>1000</v>
      </c>
      <c r="E103" s="19">
        <v>1000</v>
      </c>
      <c r="F103" s="20">
        <f t="shared" si="8"/>
        <v>1</v>
      </c>
      <c r="G103" s="18">
        <v>175</v>
      </c>
      <c r="H103" s="19">
        <v>50</v>
      </c>
      <c r="I103" s="76">
        <f t="shared" ref="I103:I109" si="10">G103/H103</f>
        <v>3.5</v>
      </c>
      <c r="J103" s="18">
        <v>1</v>
      </c>
      <c r="K103" s="19" t="s">
        <v>106</v>
      </c>
      <c r="L103" s="20" t="s">
        <v>106</v>
      </c>
    </row>
    <row r="104" spans="1:12">
      <c r="A104" s="34">
        <f t="shared" si="9"/>
        <v>115</v>
      </c>
      <c r="B104" s="35" t="s">
        <v>114</v>
      </c>
      <c r="C104" s="36"/>
      <c r="D104" s="37">
        <v>825</v>
      </c>
      <c r="E104" s="19">
        <v>1000</v>
      </c>
      <c r="F104" s="20">
        <f t="shared" si="8"/>
        <v>0.82499999999999996</v>
      </c>
      <c r="G104" s="18">
        <v>80</v>
      </c>
      <c r="H104" s="19">
        <v>50</v>
      </c>
      <c r="I104" s="76">
        <f t="shared" si="10"/>
        <v>1.6</v>
      </c>
      <c r="J104" s="18">
        <v>0.05</v>
      </c>
      <c r="K104" s="19" t="s">
        <v>21</v>
      </c>
      <c r="L104" s="20" t="s">
        <v>27</v>
      </c>
    </row>
    <row r="105" spans="1:12">
      <c r="A105" s="34">
        <f t="shared" si="9"/>
        <v>116</v>
      </c>
      <c r="B105" s="35" t="s">
        <v>115</v>
      </c>
      <c r="C105" s="36"/>
      <c r="D105" s="37">
        <v>200</v>
      </c>
      <c r="E105" s="19">
        <v>1000</v>
      </c>
      <c r="F105" s="20">
        <f t="shared" si="8"/>
        <v>0.2</v>
      </c>
      <c r="G105" s="18">
        <v>106</v>
      </c>
      <c r="H105" s="19">
        <v>10</v>
      </c>
      <c r="I105" s="76">
        <f t="shared" si="10"/>
        <v>10.6</v>
      </c>
      <c r="J105" s="18">
        <v>1</v>
      </c>
      <c r="K105" s="19" t="s">
        <v>90</v>
      </c>
      <c r="L105" s="20" t="s">
        <v>22</v>
      </c>
    </row>
    <row r="106" spans="1:12">
      <c r="A106" s="34">
        <f t="shared" si="9"/>
        <v>117</v>
      </c>
      <c r="B106" s="35" t="s">
        <v>116</v>
      </c>
      <c r="C106" s="78"/>
      <c r="D106" s="37">
        <v>494</v>
      </c>
      <c r="E106" s="19">
        <v>1000</v>
      </c>
      <c r="F106" s="20">
        <f t="shared" si="8"/>
        <v>0.49399999999999999</v>
      </c>
      <c r="G106" s="18">
        <v>64</v>
      </c>
      <c r="H106" s="19">
        <v>50</v>
      </c>
      <c r="I106" s="76">
        <f t="shared" si="10"/>
        <v>1.28</v>
      </c>
      <c r="J106" s="60">
        <v>0.05</v>
      </c>
      <c r="K106" s="79" t="s">
        <v>21</v>
      </c>
      <c r="L106" s="20" t="s">
        <v>24</v>
      </c>
    </row>
    <row r="107" spans="1:12">
      <c r="A107" s="34">
        <f t="shared" si="9"/>
        <v>118</v>
      </c>
      <c r="B107" s="35" t="s">
        <v>117</v>
      </c>
      <c r="C107" s="36"/>
      <c r="D107" s="37">
        <v>121</v>
      </c>
      <c r="E107" s="19">
        <v>1000</v>
      </c>
      <c r="F107" s="20">
        <f t="shared" si="8"/>
        <v>0.121</v>
      </c>
      <c r="G107" s="18">
        <v>22</v>
      </c>
      <c r="H107" s="19">
        <v>50</v>
      </c>
      <c r="I107" s="76">
        <f t="shared" si="10"/>
        <v>0.44</v>
      </c>
      <c r="J107" s="18">
        <v>0.5</v>
      </c>
      <c r="K107" s="19" t="s">
        <v>34</v>
      </c>
      <c r="L107" s="20" t="s">
        <v>22</v>
      </c>
    </row>
    <row r="108" spans="1:12">
      <c r="A108" s="34">
        <f t="shared" si="9"/>
        <v>119</v>
      </c>
      <c r="B108" s="35" t="s">
        <v>197</v>
      </c>
      <c r="C108" s="36"/>
      <c r="D108" s="37">
        <v>650</v>
      </c>
      <c r="E108" s="19">
        <v>1000</v>
      </c>
      <c r="F108" s="20">
        <f t="shared" si="8"/>
        <v>0.65</v>
      </c>
      <c r="G108" s="18">
        <v>25</v>
      </c>
      <c r="H108" s="19">
        <v>50</v>
      </c>
      <c r="I108" s="76">
        <f t="shared" si="10"/>
        <v>0.5</v>
      </c>
      <c r="J108" s="18">
        <v>1</v>
      </c>
      <c r="K108" s="19" t="s">
        <v>90</v>
      </c>
      <c r="L108" s="20" t="s">
        <v>22</v>
      </c>
    </row>
    <row r="109" spans="1:12">
      <c r="A109" s="34">
        <f t="shared" si="9"/>
        <v>120</v>
      </c>
      <c r="B109" s="35" t="s">
        <v>118</v>
      </c>
      <c r="C109" s="36"/>
      <c r="D109" s="37">
        <v>320</v>
      </c>
      <c r="E109" s="19">
        <v>1000</v>
      </c>
      <c r="F109" s="20">
        <f t="shared" si="8"/>
        <v>0.32</v>
      </c>
      <c r="G109" s="18">
        <v>32</v>
      </c>
      <c r="H109" s="19">
        <v>50</v>
      </c>
      <c r="I109" s="76">
        <f t="shared" si="10"/>
        <v>0.64</v>
      </c>
      <c r="J109" s="18">
        <v>0.05</v>
      </c>
      <c r="K109" s="19" t="s">
        <v>21</v>
      </c>
      <c r="L109" s="20" t="s">
        <v>22</v>
      </c>
    </row>
    <row r="110" spans="1:12">
      <c r="A110" s="34">
        <f t="shared" si="9"/>
        <v>121</v>
      </c>
      <c r="B110" s="35" t="s">
        <v>119</v>
      </c>
      <c r="C110" s="36"/>
      <c r="D110" s="37">
        <v>1000</v>
      </c>
      <c r="E110" s="19">
        <v>1000</v>
      </c>
      <c r="F110" s="20">
        <f t="shared" si="8"/>
        <v>1</v>
      </c>
      <c r="G110" s="18"/>
      <c r="H110" s="19"/>
      <c r="I110" s="76">
        <f t="shared" ref="I110:I116" si="11">F110</f>
        <v>1</v>
      </c>
      <c r="J110" s="18">
        <v>1</v>
      </c>
      <c r="K110" s="19" t="s">
        <v>106</v>
      </c>
      <c r="L110" s="20" t="s">
        <v>106</v>
      </c>
    </row>
    <row r="111" spans="1:12">
      <c r="A111" s="34">
        <f t="shared" si="9"/>
        <v>122</v>
      </c>
      <c r="B111" s="35" t="s">
        <v>120</v>
      </c>
      <c r="C111" s="36"/>
      <c r="D111" s="37">
        <v>250</v>
      </c>
      <c r="E111" s="19">
        <v>1000</v>
      </c>
      <c r="F111" s="20">
        <f t="shared" si="8"/>
        <v>0.25</v>
      </c>
      <c r="G111" s="18"/>
      <c r="H111" s="19"/>
      <c r="I111" s="76">
        <f t="shared" si="11"/>
        <v>0.25</v>
      </c>
      <c r="J111" s="18">
        <v>0.15</v>
      </c>
      <c r="K111" s="19" t="s">
        <v>106</v>
      </c>
      <c r="L111" s="20" t="s">
        <v>106</v>
      </c>
    </row>
    <row r="112" spans="1:12">
      <c r="A112" s="34">
        <f t="shared" si="9"/>
        <v>123</v>
      </c>
      <c r="B112" s="35" t="s">
        <v>121</v>
      </c>
      <c r="C112" s="36"/>
      <c r="D112" s="37">
        <v>3.7</v>
      </c>
      <c r="E112" s="19">
        <v>5000</v>
      </c>
      <c r="F112" s="20">
        <f t="shared" si="8"/>
        <v>7.3999999999999999E-4</v>
      </c>
      <c r="G112" s="18"/>
      <c r="H112" s="19"/>
      <c r="I112" s="76">
        <f t="shared" si="11"/>
        <v>7.3999999999999999E-4</v>
      </c>
      <c r="J112" s="18">
        <v>0.05</v>
      </c>
      <c r="K112" s="19" t="s">
        <v>21</v>
      </c>
      <c r="L112" s="20" t="s">
        <v>27</v>
      </c>
    </row>
    <row r="113" spans="1:12">
      <c r="A113" s="34">
        <f t="shared" si="9"/>
        <v>124</v>
      </c>
      <c r="B113" s="35" t="s">
        <v>122</v>
      </c>
      <c r="C113" s="36"/>
      <c r="D113" s="37">
        <v>250</v>
      </c>
      <c r="E113" s="19">
        <v>1000</v>
      </c>
      <c r="F113" s="20">
        <f t="shared" si="8"/>
        <v>0.25</v>
      </c>
      <c r="G113" s="18"/>
      <c r="H113" s="19"/>
      <c r="I113" s="76">
        <f t="shared" si="11"/>
        <v>0.25</v>
      </c>
      <c r="J113" s="18">
        <v>1</v>
      </c>
      <c r="K113" s="19" t="s">
        <v>106</v>
      </c>
      <c r="L113" s="20" t="s">
        <v>106</v>
      </c>
    </row>
    <row r="114" spans="1:12">
      <c r="A114" s="34">
        <f t="shared" si="9"/>
        <v>125</v>
      </c>
      <c r="B114" s="35" t="s">
        <v>123</v>
      </c>
      <c r="C114" s="36"/>
      <c r="D114" s="37">
        <v>410</v>
      </c>
      <c r="E114" s="19">
        <v>1000</v>
      </c>
      <c r="F114" s="20">
        <f t="shared" si="8"/>
        <v>0.41</v>
      </c>
      <c r="G114" s="18"/>
      <c r="H114" s="19"/>
      <c r="I114" s="76">
        <f t="shared" si="11"/>
        <v>0.41</v>
      </c>
      <c r="J114" s="18">
        <v>0.05</v>
      </c>
      <c r="K114" s="19" t="s">
        <v>21</v>
      </c>
      <c r="L114" s="20" t="s">
        <v>22</v>
      </c>
    </row>
    <row r="115" spans="1:12">
      <c r="A115" s="34">
        <f t="shared" si="9"/>
        <v>126</v>
      </c>
      <c r="B115" s="35" t="s">
        <v>124</v>
      </c>
      <c r="C115" s="36"/>
      <c r="D115" s="37">
        <v>14</v>
      </c>
      <c r="E115" s="19">
        <v>1000</v>
      </c>
      <c r="F115" s="20">
        <f t="shared" si="8"/>
        <v>1.4E-2</v>
      </c>
      <c r="G115" s="18"/>
      <c r="H115" s="19"/>
      <c r="I115" s="76">
        <f t="shared" si="11"/>
        <v>1.4E-2</v>
      </c>
      <c r="J115" s="18">
        <v>1</v>
      </c>
      <c r="K115" s="19" t="s">
        <v>106</v>
      </c>
      <c r="L115" s="20" t="s">
        <v>106</v>
      </c>
    </row>
    <row r="116" spans="1:12">
      <c r="A116" s="34">
        <f t="shared" si="9"/>
        <v>127</v>
      </c>
      <c r="B116" s="35" t="s">
        <v>125</v>
      </c>
      <c r="C116" s="36"/>
      <c r="D116" s="37">
        <v>250</v>
      </c>
      <c r="E116" s="19">
        <v>1000</v>
      </c>
      <c r="F116" s="20">
        <f t="shared" si="8"/>
        <v>0.25</v>
      </c>
      <c r="G116" s="18"/>
      <c r="H116" s="19"/>
      <c r="I116" s="76">
        <f t="shared" si="11"/>
        <v>0.25</v>
      </c>
      <c r="J116" s="18">
        <v>0.15</v>
      </c>
      <c r="K116" s="19" t="s">
        <v>106</v>
      </c>
      <c r="L116" s="20" t="s">
        <v>106</v>
      </c>
    </row>
    <row r="117" spans="1:12">
      <c r="A117" s="34">
        <f t="shared" si="9"/>
        <v>128</v>
      </c>
      <c r="B117" s="35" t="s">
        <v>126</v>
      </c>
      <c r="C117" s="36"/>
      <c r="D117" s="37">
        <v>250</v>
      </c>
      <c r="E117" s="19">
        <v>1000</v>
      </c>
      <c r="F117" s="20">
        <f t="shared" si="8"/>
        <v>0.25</v>
      </c>
      <c r="G117" s="18">
        <v>500</v>
      </c>
      <c r="H117" s="19">
        <v>100</v>
      </c>
      <c r="I117" s="76">
        <f>G117/H117</f>
        <v>5</v>
      </c>
      <c r="J117" s="18">
        <v>0.05</v>
      </c>
      <c r="K117" s="19" t="s">
        <v>21</v>
      </c>
      <c r="L117" s="20" t="s">
        <v>24</v>
      </c>
    </row>
    <row r="118" spans="1:12">
      <c r="A118" s="34">
        <f t="shared" si="9"/>
        <v>129</v>
      </c>
      <c r="B118" s="35" t="s">
        <v>127</v>
      </c>
      <c r="C118" s="36"/>
      <c r="D118" s="37">
        <v>1000</v>
      </c>
      <c r="E118" s="19">
        <v>1000</v>
      </c>
      <c r="F118" s="20">
        <f t="shared" si="8"/>
        <v>1</v>
      </c>
      <c r="G118" s="18"/>
      <c r="H118" s="19"/>
      <c r="I118" s="76">
        <f>F118</f>
        <v>1</v>
      </c>
      <c r="J118" s="18">
        <v>0.05</v>
      </c>
      <c r="K118" s="19" t="s">
        <v>21</v>
      </c>
      <c r="L118" s="20" t="s">
        <v>27</v>
      </c>
    </row>
    <row r="119" spans="1:12">
      <c r="A119" s="34">
        <f t="shared" si="9"/>
        <v>130</v>
      </c>
      <c r="B119" s="35" t="s">
        <v>128</v>
      </c>
      <c r="C119" s="36"/>
      <c r="D119" s="37">
        <v>90</v>
      </c>
      <c r="E119" s="19">
        <v>1000</v>
      </c>
      <c r="F119" s="20">
        <f t="shared" si="8"/>
        <v>0.09</v>
      </c>
      <c r="G119" s="18">
        <v>0.78</v>
      </c>
      <c r="H119" s="19">
        <v>100</v>
      </c>
      <c r="I119" s="76">
        <f>G119/H119</f>
        <v>7.8000000000000005E-3</v>
      </c>
      <c r="J119" s="18">
        <v>0.05</v>
      </c>
      <c r="K119" s="19" t="s">
        <v>21</v>
      </c>
      <c r="L119" s="20" t="s">
        <v>27</v>
      </c>
    </row>
    <row r="120" spans="1:12">
      <c r="A120" s="34">
        <f t="shared" si="9"/>
        <v>131</v>
      </c>
      <c r="B120" s="35" t="s">
        <v>129</v>
      </c>
      <c r="C120" s="36"/>
      <c r="D120" s="37">
        <v>1000</v>
      </c>
      <c r="E120" s="19">
        <v>1000</v>
      </c>
      <c r="F120" s="20">
        <f t="shared" si="8"/>
        <v>1</v>
      </c>
      <c r="G120" s="18"/>
      <c r="H120" s="19"/>
      <c r="I120" s="76">
        <f>F120</f>
        <v>1</v>
      </c>
      <c r="J120" s="18">
        <v>0.5</v>
      </c>
      <c r="K120" s="19" t="s">
        <v>34</v>
      </c>
      <c r="L120" s="20" t="s">
        <v>22</v>
      </c>
    </row>
    <row r="121" spans="1:12">
      <c r="A121" s="34">
        <f t="shared" si="9"/>
        <v>132</v>
      </c>
      <c r="B121" s="35" t="s">
        <v>130</v>
      </c>
      <c r="C121" s="36"/>
      <c r="D121" s="37">
        <v>250</v>
      </c>
      <c r="E121" s="19">
        <v>5000</v>
      </c>
      <c r="F121" s="20">
        <f t="shared" si="8"/>
        <v>0.05</v>
      </c>
      <c r="G121" s="18"/>
      <c r="H121" s="19"/>
      <c r="I121" s="76">
        <f>F121</f>
        <v>0.05</v>
      </c>
      <c r="J121" s="18">
        <v>0.5</v>
      </c>
      <c r="K121" s="19" t="s">
        <v>34</v>
      </c>
      <c r="L121" s="20" t="s">
        <v>22</v>
      </c>
    </row>
    <row r="122" spans="1:12">
      <c r="A122" s="34">
        <f t="shared" si="9"/>
        <v>133</v>
      </c>
      <c r="B122" s="35" t="s">
        <v>131</v>
      </c>
      <c r="C122" s="36"/>
      <c r="D122" s="37">
        <v>1000</v>
      </c>
      <c r="E122" s="19">
        <v>1000</v>
      </c>
      <c r="F122" s="20">
        <f t="shared" si="8"/>
        <v>1</v>
      </c>
      <c r="G122" s="18">
        <v>100</v>
      </c>
      <c r="H122" s="19">
        <v>100</v>
      </c>
      <c r="I122" s="76">
        <f>G122/H122</f>
        <v>1</v>
      </c>
      <c r="J122" s="18">
        <v>1</v>
      </c>
      <c r="K122" s="19" t="s">
        <v>106</v>
      </c>
      <c r="L122" s="20" t="s">
        <v>106</v>
      </c>
    </row>
    <row r="123" spans="1:12">
      <c r="A123" s="34">
        <f t="shared" si="9"/>
        <v>134</v>
      </c>
      <c r="B123" s="35" t="s">
        <v>132</v>
      </c>
      <c r="C123" s="36"/>
      <c r="D123" s="37">
        <v>1000</v>
      </c>
      <c r="E123" s="19">
        <v>1000</v>
      </c>
      <c r="F123" s="20">
        <f t="shared" si="8"/>
        <v>1</v>
      </c>
      <c r="G123" s="18">
        <v>100</v>
      </c>
      <c r="H123" s="19">
        <v>100</v>
      </c>
      <c r="I123" s="76">
        <f>G123/H123</f>
        <v>1</v>
      </c>
      <c r="J123" s="18">
        <v>1</v>
      </c>
      <c r="K123" s="19" t="s">
        <v>106</v>
      </c>
      <c r="L123" s="20" t="s">
        <v>106</v>
      </c>
    </row>
    <row r="124" spans="1:12">
      <c r="A124" s="34">
        <f t="shared" si="9"/>
        <v>135</v>
      </c>
      <c r="B124" s="35" t="s">
        <v>133</v>
      </c>
      <c r="C124" s="36"/>
      <c r="D124" s="37">
        <v>1000</v>
      </c>
      <c r="E124" s="19">
        <v>5000</v>
      </c>
      <c r="F124" s="20">
        <f t="shared" si="8"/>
        <v>0.2</v>
      </c>
      <c r="G124" s="18"/>
      <c r="H124" s="19"/>
      <c r="I124" s="76">
        <f t="shared" ref="I124:I135" si="12">F124</f>
        <v>0.2</v>
      </c>
      <c r="J124" s="18">
        <v>1</v>
      </c>
      <c r="K124" s="19" t="s">
        <v>106</v>
      </c>
      <c r="L124" s="20" t="s">
        <v>106</v>
      </c>
    </row>
    <row r="125" spans="1:12">
      <c r="A125" s="34">
        <f t="shared" si="9"/>
        <v>136</v>
      </c>
      <c r="B125" s="35" t="s">
        <v>134</v>
      </c>
      <c r="C125" s="36"/>
      <c r="D125" s="37">
        <v>1000</v>
      </c>
      <c r="E125" s="19">
        <v>1000</v>
      </c>
      <c r="F125" s="20">
        <f t="shared" si="8"/>
        <v>1</v>
      </c>
      <c r="G125" s="18"/>
      <c r="H125" s="19"/>
      <c r="I125" s="76">
        <f t="shared" si="12"/>
        <v>1</v>
      </c>
      <c r="J125" s="18">
        <v>1</v>
      </c>
      <c r="K125" s="19" t="s">
        <v>106</v>
      </c>
      <c r="L125" s="20" t="s">
        <v>106</v>
      </c>
    </row>
    <row r="126" spans="1:12">
      <c r="A126" s="34">
        <f t="shared" si="9"/>
        <v>137</v>
      </c>
      <c r="B126" s="35" t="s">
        <v>135</v>
      </c>
      <c r="C126" s="36"/>
      <c r="D126" s="37">
        <v>1000</v>
      </c>
      <c r="E126" s="19">
        <v>10000</v>
      </c>
      <c r="F126" s="20">
        <f t="shared" si="8"/>
        <v>0.1</v>
      </c>
      <c r="G126" s="18"/>
      <c r="H126" s="19"/>
      <c r="I126" s="76">
        <f t="shared" si="12"/>
        <v>0.1</v>
      </c>
      <c r="J126" s="18">
        <v>1</v>
      </c>
      <c r="K126" s="19" t="s">
        <v>90</v>
      </c>
      <c r="L126" s="20" t="s">
        <v>22</v>
      </c>
    </row>
    <row r="127" spans="1:12">
      <c r="A127" s="34">
        <f t="shared" si="9"/>
        <v>138</v>
      </c>
      <c r="B127" s="35" t="s">
        <v>136</v>
      </c>
      <c r="C127" s="36"/>
      <c r="D127" s="37">
        <v>1000</v>
      </c>
      <c r="E127" s="19">
        <v>10000</v>
      </c>
      <c r="F127" s="20">
        <f t="shared" si="8"/>
        <v>0.1</v>
      </c>
      <c r="G127" s="18"/>
      <c r="H127" s="19"/>
      <c r="I127" s="76">
        <f t="shared" si="12"/>
        <v>0.1</v>
      </c>
      <c r="J127" s="18">
        <v>0.05</v>
      </c>
      <c r="K127" s="79" t="s">
        <v>21</v>
      </c>
      <c r="L127" s="20" t="s">
        <v>24</v>
      </c>
    </row>
    <row r="128" spans="1:12">
      <c r="A128" s="34">
        <f t="shared" si="9"/>
        <v>139</v>
      </c>
      <c r="B128" s="35" t="s">
        <v>198</v>
      </c>
      <c r="C128" s="36"/>
      <c r="D128" s="37">
        <v>450</v>
      </c>
      <c r="E128" s="19">
        <v>1000</v>
      </c>
      <c r="F128" s="20">
        <f t="shared" si="8"/>
        <v>0.45</v>
      </c>
      <c r="G128" s="18"/>
      <c r="H128" s="19"/>
      <c r="I128" s="76">
        <f t="shared" si="12"/>
        <v>0.45</v>
      </c>
      <c r="J128" s="18">
        <v>0.5</v>
      </c>
      <c r="K128" s="19" t="s">
        <v>34</v>
      </c>
      <c r="L128" s="20" t="s">
        <v>22</v>
      </c>
    </row>
    <row r="129" spans="1:12">
      <c r="A129" s="34">
        <f t="shared" si="9"/>
        <v>140</v>
      </c>
      <c r="B129" s="35" t="s">
        <v>137</v>
      </c>
      <c r="C129" s="36"/>
      <c r="D129" s="37">
        <v>30</v>
      </c>
      <c r="E129" s="19">
        <v>1000</v>
      </c>
      <c r="F129" s="20">
        <f t="shared" si="8"/>
        <v>0.03</v>
      </c>
      <c r="G129" s="18"/>
      <c r="H129" s="19"/>
      <c r="I129" s="76">
        <f t="shared" si="12"/>
        <v>0.03</v>
      </c>
      <c r="J129" s="18">
        <v>0.05</v>
      </c>
      <c r="K129" s="19" t="s">
        <v>106</v>
      </c>
      <c r="L129" s="20" t="s">
        <v>106</v>
      </c>
    </row>
    <row r="130" spans="1:12">
      <c r="A130" s="34">
        <f t="shared" si="9"/>
        <v>141</v>
      </c>
      <c r="B130" s="35" t="s">
        <v>138</v>
      </c>
      <c r="C130" s="36"/>
      <c r="D130" s="37">
        <v>25</v>
      </c>
      <c r="E130" s="19">
        <v>5000</v>
      </c>
      <c r="F130" s="20">
        <f t="shared" si="8"/>
        <v>5.0000000000000001E-3</v>
      </c>
      <c r="G130" s="18"/>
      <c r="H130" s="19"/>
      <c r="I130" s="76">
        <f t="shared" si="12"/>
        <v>5.0000000000000001E-3</v>
      </c>
      <c r="J130" s="18">
        <v>0.05</v>
      </c>
      <c r="K130" s="19" t="s">
        <v>21</v>
      </c>
      <c r="L130" s="20" t="s">
        <v>27</v>
      </c>
    </row>
    <row r="131" spans="1:12">
      <c r="A131" s="34">
        <f t="shared" si="9"/>
        <v>142</v>
      </c>
      <c r="B131" s="35" t="s">
        <v>139</v>
      </c>
      <c r="C131" s="36"/>
      <c r="D131" s="37">
        <v>2</v>
      </c>
      <c r="E131" s="19">
        <v>1000</v>
      </c>
      <c r="F131" s="20">
        <f t="shared" ref="F131:F162" si="13">D131/E131</f>
        <v>2E-3</v>
      </c>
      <c r="G131" s="18"/>
      <c r="H131" s="19"/>
      <c r="I131" s="76">
        <f t="shared" si="12"/>
        <v>2E-3</v>
      </c>
      <c r="J131" s="18">
        <v>0.5</v>
      </c>
      <c r="K131" s="19" t="s">
        <v>34</v>
      </c>
      <c r="L131" s="20" t="s">
        <v>22</v>
      </c>
    </row>
    <row r="132" spans="1:12">
      <c r="A132" s="34">
        <f t="shared" ref="A132:A163" si="14">1+A131</f>
        <v>143</v>
      </c>
      <c r="B132" s="35" t="s">
        <v>140</v>
      </c>
      <c r="C132" s="36"/>
      <c r="D132" s="37">
        <v>10</v>
      </c>
      <c r="E132" s="19">
        <v>1000</v>
      </c>
      <c r="F132" s="20">
        <f t="shared" si="13"/>
        <v>0.01</v>
      </c>
      <c r="G132" s="18"/>
      <c r="H132" s="19"/>
      <c r="I132" s="76">
        <f t="shared" si="12"/>
        <v>0.01</v>
      </c>
      <c r="J132" s="18">
        <v>1</v>
      </c>
      <c r="K132" s="19" t="s">
        <v>90</v>
      </c>
      <c r="L132" s="20" t="s">
        <v>22</v>
      </c>
    </row>
    <row r="133" spans="1:12">
      <c r="A133" s="34">
        <f t="shared" si="14"/>
        <v>144</v>
      </c>
      <c r="B133" s="35" t="s">
        <v>141</v>
      </c>
      <c r="C133" s="36"/>
      <c r="D133" s="37">
        <v>100</v>
      </c>
      <c r="E133" s="19">
        <v>1000</v>
      </c>
      <c r="F133" s="20">
        <f t="shared" si="13"/>
        <v>0.1</v>
      </c>
      <c r="G133" s="18"/>
      <c r="H133" s="19"/>
      <c r="I133" s="76">
        <f t="shared" si="12"/>
        <v>0.1</v>
      </c>
      <c r="J133" s="18">
        <v>0.05</v>
      </c>
      <c r="K133" s="19" t="s">
        <v>21</v>
      </c>
      <c r="L133" s="20" t="s">
        <v>27</v>
      </c>
    </row>
    <row r="134" spans="1:12">
      <c r="A134" s="34">
        <f t="shared" si="14"/>
        <v>145</v>
      </c>
      <c r="B134" s="35" t="s">
        <v>142</v>
      </c>
      <c r="C134" s="36"/>
      <c r="D134" s="37">
        <v>655</v>
      </c>
      <c r="E134" s="19">
        <v>1000</v>
      </c>
      <c r="F134" s="20">
        <f t="shared" si="13"/>
        <v>0.65500000000000003</v>
      </c>
      <c r="G134" s="18"/>
      <c r="H134" s="19"/>
      <c r="I134" s="76">
        <f t="shared" si="12"/>
        <v>0.65500000000000003</v>
      </c>
      <c r="J134" s="18">
        <v>1</v>
      </c>
      <c r="K134" s="19" t="s">
        <v>90</v>
      </c>
      <c r="L134" s="20" t="s">
        <v>22</v>
      </c>
    </row>
    <row r="135" spans="1:12">
      <c r="A135" s="34">
        <f t="shared" si="14"/>
        <v>146</v>
      </c>
      <c r="B135" s="35" t="s">
        <v>143</v>
      </c>
      <c r="C135" s="36"/>
      <c r="D135" s="37">
        <v>530</v>
      </c>
      <c r="E135" s="19">
        <v>1000</v>
      </c>
      <c r="F135" s="20">
        <f t="shared" si="13"/>
        <v>0.53</v>
      </c>
      <c r="G135" s="18"/>
      <c r="H135" s="19"/>
      <c r="I135" s="76">
        <f t="shared" si="12"/>
        <v>0.53</v>
      </c>
      <c r="J135" s="18">
        <v>1</v>
      </c>
      <c r="K135" s="19" t="s">
        <v>90</v>
      </c>
      <c r="L135" s="20" t="s">
        <v>22</v>
      </c>
    </row>
    <row r="136" spans="1:12">
      <c r="A136" s="34">
        <f t="shared" si="14"/>
        <v>147</v>
      </c>
      <c r="B136" s="35" t="s">
        <v>144</v>
      </c>
      <c r="C136" s="36"/>
      <c r="D136" s="37">
        <v>0.2</v>
      </c>
      <c r="E136" s="19">
        <v>1000</v>
      </c>
      <c r="F136" s="20">
        <f t="shared" si="13"/>
        <v>2.0000000000000001E-4</v>
      </c>
      <c r="G136" s="18">
        <v>0.16</v>
      </c>
      <c r="H136" s="19">
        <v>100</v>
      </c>
      <c r="I136" s="76">
        <f>G136/H136</f>
        <v>1.6000000000000001E-3</v>
      </c>
      <c r="J136" s="18">
        <v>1</v>
      </c>
      <c r="K136" s="19" t="s">
        <v>90</v>
      </c>
      <c r="L136" s="20" t="s">
        <v>22</v>
      </c>
    </row>
    <row r="137" spans="1:12">
      <c r="A137" s="34">
        <f t="shared" si="14"/>
        <v>148</v>
      </c>
      <c r="B137" s="35" t="s">
        <v>145</v>
      </c>
      <c r="C137" s="36"/>
      <c r="D137" s="37">
        <v>81</v>
      </c>
      <c r="E137" s="19">
        <v>1000</v>
      </c>
      <c r="F137" s="20">
        <f t="shared" si="13"/>
        <v>8.1000000000000003E-2</v>
      </c>
      <c r="G137" s="18">
        <v>17</v>
      </c>
      <c r="H137" s="19">
        <v>100</v>
      </c>
      <c r="I137" s="76">
        <f>G137/H137</f>
        <v>0.17</v>
      </c>
      <c r="J137" s="18">
        <v>0.05</v>
      </c>
      <c r="K137" s="19" t="s">
        <v>21</v>
      </c>
      <c r="L137" s="20" t="s">
        <v>22</v>
      </c>
    </row>
    <row r="138" spans="1:12">
      <c r="A138" s="34">
        <f t="shared" si="14"/>
        <v>149</v>
      </c>
      <c r="B138" s="35" t="s">
        <v>146</v>
      </c>
      <c r="C138" s="36"/>
      <c r="D138" s="37">
        <v>11</v>
      </c>
      <c r="E138" s="19">
        <v>1000</v>
      </c>
      <c r="F138" s="20">
        <f t="shared" si="13"/>
        <v>1.0999999999999999E-2</v>
      </c>
      <c r="G138" s="18">
        <v>10</v>
      </c>
      <c r="H138" s="19">
        <v>100</v>
      </c>
      <c r="I138" s="76">
        <f>G138/H138</f>
        <v>0.1</v>
      </c>
      <c r="J138" s="18">
        <v>1</v>
      </c>
      <c r="K138" s="19" t="s">
        <v>90</v>
      </c>
      <c r="L138" s="20" t="s">
        <v>22</v>
      </c>
    </row>
    <row r="139" spans="1:12">
      <c r="A139" s="34">
        <f t="shared" si="14"/>
        <v>150</v>
      </c>
      <c r="B139" s="35" t="s">
        <v>147</v>
      </c>
      <c r="C139" s="36"/>
      <c r="D139" s="37">
        <v>10</v>
      </c>
      <c r="E139" s="19">
        <v>1000</v>
      </c>
      <c r="F139" s="20">
        <f t="shared" si="13"/>
        <v>0.01</v>
      </c>
      <c r="G139" s="18">
        <v>1</v>
      </c>
      <c r="H139" s="19">
        <v>10</v>
      </c>
      <c r="I139" s="76">
        <f>G139/H139</f>
        <v>0.1</v>
      </c>
      <c r="J139" s="18">
        <v>1</v>
      </c>
      <c r="K139" s="19" t="s">
        <v>90</v>
      </c>
      <c r="L139" s="20" t="s">
        <v>22</v>
      </c>
    </row>
    <row r="140" spans="1:12">
      <c r="A140" s="34">
        <f t="shared" si="14"/>
        <v>151</v>
      </c>
      <c r="B140" s="35" t="s">
        <v>148</v>
      </c>
      <c r="C140" s="36"/>
      <c r="D140" s="37">
        <v>2.2999999999999998</v>
      </c>
      <c r="E140" s="19">
        <v>5000</v>
      </c>
      <c r="F140" s="20">
        <f t="shared" si="13"/>
        <v>4.5999999999999996E-4</v>
      </c>
      <c r="G140" s="18"/>
      <c r="H140" s="19"/>
      <c r="I140" s="76">
        <f t="shared" ref="I140:I178" si="15">F140</f>
        <v>4.5999999999999996E-4</v>
      </c>
      <c r="J140" s="18">
        <v>0.05</v>
      </c>
      <c r="K140" s="19" t="s">
        <v>21</v>
      </c>
      <c r="L140" s="20" t="s">
        <v>24</v>
      </c>
    </row>
    <row r="141" spans="1:12">
      <c r="A141" s="34">
        <f t="shared" si="14"/>
        <v>152</v>
      </c>
      <c r="B141" s="35" t="s">
        <v>149</v>
      </c>
      <c r="C141" s="36"/>
      <c r="D141" s="37">
        <v>1360</v>
      </c>
      <c r="E141" s="19">
        <v>10000</v>
      </c>
      <c r="F141" s="20">
        <f t="shared" si="13"/>
        <v>0.13600000000000001</v>
      </c>
      <c r="G141" s="18"/>
      <c r="H141" s="19"/>
      <c r="I141" s="76">
        <f t="shared" si="15"/>
        <v>0.13600000000000001</v>
      </c>
      <c r="J141" s="18">
        <v>0.05</v>
      </c>
      <c r="K141" s="19" t="s">
        <v>21</v>
      </c>
      <c r="L141" s="20" t="s">
        <v>24</v>
      </c>
    </row>
    <row r="142" spans="1:12">
      <c r="A142" s="34">
        <f t="shared" si="14"/>
        <v>153</v>
      </c>
      <c r="B142" s="35" t="s">
        <v>150</v>
      </c>
      <c r="C142" s="36"/>
      <c r="D142" s="37">
        <v>100</v>
      </c>
      <c r="E142" s="19">
        <v>1000</v>
      </c>
      <c r="F142" s="20">
        <f t="shared" si="13"/>
        <v>0.1</v>
      </c>
      <c r="G142" s="18"/>
      <c r="H142" s="19"/>
      <c r="I142" s="76">
        <f t="shared" si="15"/>
        <v>0.1</v>
      </c>
      <c r="J142" s="18">
        <v>0.05</v>
      </c>
      <c r="K142" s="19" t="s">
        <v>21</v>
      </c>
      <c r="L142" s="20" t="s">
        <v>27</v>
      </c>
    </row>
    <row r="143" spans="1:12">
      <c r="A143" s="34">
        <f t="shared" si="14"/>
        <v>154</v>
      </c>
      <c r="B143" s="35" t="s">
        <v>151</v>
      </c>
      <c r="C143" s="36"/>
      <c r="D143" s="37">
        <v>31</v>
      </c>
      <c r="E143" s="19">
        <v>1000</v>
      </c>
      <c r="F143" s="20">
        <f t="shared" si="13"/>
        <v>3.1E-2</v>
      </c>
      <c r="G143" s="18"/>
      <c r="H143" s="19"/>
      <c r="I143" s="76">
        <f t="shared" si="15"/>
        <v>3.1E-2</v>
      </c>
      <c r="J143" s="18">
        <v>0.05</v>
      </c>
      <c r="K143" s="19" t="s">
        <v>21</v>
      </c>
      <c r="L143" s="20" t="s">
        <v>24</v>
      </c>
    </row>
    <row r="144" spans="1:12">
      <c r="A144" s="34">
        <f t="shared" si="14"/>
        <v>155</v>
      </c>
      <c r="B144" s="35" t="s">
        <v>152</v>
      </c>
      <c r="C144" s="36"/>
      <c r="D144" s="37">
        <v>106</v>
      </c>
      <c r="E144" s="19">
        <v>1000</v>
      </c>
      <c r="F144" s="20">
        <f t="shared" si="13"/>
        <v>0.106</v>
      </c>
      <c r="G144" s="18"/>
      <c r="H144" s="19"/>
      <c r="I144" s="76">
        <f t="shared" si="15"/>
        <v>0.106</v>
      </c>
      <c r="J144" s="18">
        <v>0.05</v>
      </c>
      <c r="K144" s="19" t="s">
        <v>21</v>
      </c>
      <c r="L144" s="20" t="s">
        <v>27</v>
      </c>
    </row>
    <row r="145" spans="1:12">
      <c r="A145" s="34">
        <f t="shared" si="14"/>
        <v>156</v>
      </c>
      <c r="B145" s="35" t="s">
        <v>153</v>
      </c>
      <c r="C145" s="36"/>
      <c r="D145" s="37">
        <v>106</v>
      </c>
      <c r="E145" s="19">
        <v>1000</v>
      </c>
      <c r="F145" s="20">
        <f t="shared" si="13"/>
        <v>0.106</v>
      </c>
      <c r="G145" s="18"/>
      <c r="H145" s="19"/>
      <c r="I145" s="76">
        <f t="shared" si="15"/>
        <v>0.106</v>
      </c>
      <c r="J145" s="18">
        <v>0.05</v>
      </c>
      <c r="K145" s="19" t="s">
        <v>21</v>
      </c>
      <c r="L145" s="20" t="s">
        <v>24</v>
      </c>
    </row>
    <row r="146" spans="1:12">
      <c r="A146" s="34">
        <f t="shared" si="14"/>
        <v>157</v>
      </c>
      <c r="B146" s="35" t="s">
        <v>154</v>
      </c>
      <c r="C146" s="36"/>
      <c r="D146" s="37">
        <v>200</v>
      </c>
      <c r="E146" s="19">
        <v>10000</v>
      </c>
      <c r="F146" s="20">
        <f t="shared" si="13"/>
        <v>0.02</v>
      </c>
      <c r="G146" s="18"/>
      <c r="H146" s="19"/>
      <c r="I146" s="76">
        <f t="shared" si="15"/>
        <v>0.02</v>
      </c>
      <c r="J146" s="18">
        <v>0.05</v>
      </c>
      <c r="K146" s="19" t="s">
        <v>21</v>
      </c>
      <c r="L146" s="20" t="s">
        <v>24</v>
      </c>
    </row>
    <row r="147" spans="1:12">
      <c r="A147" s="34">
        <f t="shared" si="14"/>
        <v>158</v>
      </c>
      <c r="B147" s="35" t="s">
        <v>155</v>
      </c>
      <c r="C147" s="36"/>
      <c r="D147" s="37">
        <v>138</v>
      </c>
      <c r="E147" s="19">
        <v>1000</v>
      </c>
      <c r="F147" s="20">
        <f t="shared" si="13"/>
        <v>0.13800000000000001</v>
      </c>
      <c r="G147" s="18"/>
      <c r="H147" s="19"/>
      <c r="I147" s="76">
        <f t="shared" si="15"/>
        <v>0.13800000000000001</v>
      </c>
      <c r="J147" s="18">
        <v>0.15</v>
      </c>
      <c r="K147" s="19" t="s">
        <v>106</v>
      </c>
      <c r="L147" s="20" t="s">
        <v>106</v>
      </c>
    </row>
    <row r="148" spans="1:12">
      <c r="A148" s="34">
        <f t="shared" si="14"/>
        <v>159</v>
      </c>
      <c r="B148" s="35" t="s">
        <v>156</v>
      </c>
      <c r="C148" s="36"/>
      <c r="D148" s="37">
        <v>128</v>
      </c>
      <c r="E148" s="19">
        <v>5000</v>
      </c>
      <c r="F148" s="20">
        <f t="shared" si="13"/>
        <v>2.5600000000000001E-2</v>
      </c>
      <c r="G148" s="18"/>
      <c r="H148" s="19"/>
      <c r="I148" s="76">
        <f t="shared" si="15"/>
        <v>2.5600000000000001E-2</v>
      </c>
      <c r="J148" s="18">
        <v>0.05</v>
      </c>
      <c r="K148" s="19" t="s">
        <v>21</v>
      </c>
      <c r="L148" s="20" t="s">
        <v>24</v>
      </c>
    </row>
    <row r="149" spans="1:12">
      <c r="A149" s="34">
        <f t="shared" si="14"/>
        <v>160</v>
      </c>
      <c r="B149" s="35" t="s">
        <v>157</v>
      </c>
      <c r="C149" s="36"/>
      <c r="D149" s="37">
        <v>30</v>
      </c>
      <c r="E149" s="19">
        <v>1000</v>
      </c>
      <c r="F149" s="20">
        <f t="shared" si="13"/>
        <v>0.03</v>
      </c>
      <c r="G149" s="18"/>
      <c r="H149" s="19"/>
      <c r="I149" s="76">
        <f t="shared" si="15"/>
        <v>0.03</v>
      </c>
      <c r="J149" s="18">
        <v>0.05</v>
      </c>
      <c r="K149" s="19" t="s">
        <v>21</v>
      </c>
      <c r="L149" s="20" t="s">
        <v>27</v>
      </c>
    </row>
    <row r="150" spans="1:12">
      <c r="A150" s="34">
        <f t="shared" si="14"/>
        <v>161</v>
      </c>
      <c r="B150" s="35" t="s">
        <v>158</v>
      </c>
      <c r="C150" s="36"/>
      <c r="D150" s="37">
        <v>130</v>
      </c>
      <c r="E150" s="19">
        <v>1000</v>
      </c>
      <c r="F150" s="20">
        <f t="shared" si="13"/>
        <v>0.13</v>
      </c>
      <c r="G150" s="18"/>
      <c r="H150" s="19"/>
      <c r="I150" s="76">
        <f t="shared" si="15"/>
        <v>0.13</v>
      </c>
      <c r="J150" s="18">
        <v>0.05</v>
      </c>
      <c r="K150" s="19" t="s">
        <v>21</v>
      </c>
      <c r="L150" s="20" t="s">
        <v>27</v>
      </c>
    </row>
    <row r="151" spans="1:12">
      <c r="A151" s="34">
        <f t="shared" si="14"/>
        <v>162</v>
      </c>
      <c r="B151" s="35" t="s">
        <v>159</v>
      </c>
      <c r="C151" s="36"/>
      <c r="D151" s="37">
        <v>75</v>
      </c>
      <c r="E151" s="19">
        <v>1000</v>
      </c>
      <c r="F151" s="20">
        <f t="shared" si="13"/>
        <v>7.4999999999999997E-2</v>
      </c>
      <c r="G151" s="18"/>
      <c r="H151" s="19"/>
      <c r="I151" s="76">
        <f t="shared" si="15"/>
        <v>7.4999999999999997E-2</v>
      </c>
      <c r="J151" s="18">
        <v>1</v>
      </c>
      <c r="K151" s="19" t="s">
        <v>106</v>
      </c>
      <c r="L151" s="20" t="s">
        <v>106</v>
      </c>
    </row>
    <row r="152" spans="1:12">
      <c r="A152" s="34">
        <f t="shared" si="14"/>
        <v>163</v>
      </c>
      <c r="B152" s="35" t="s">
        <v>160</v>
      </c>
      <c r="C152" s="36"/>
      <c r="D152" s="37">
        <v>46</v>
      </c>
      <c r="E152" s="19">
        <v>1000</v>
      </c>
      <c r="F152" s="20">
        <f t="shared" si="13"/>
        <v>4.5999999999999999E-2</v>
      </c>
      <c r="G152" s="18"/>
      <c r="H152" s="19"/>
      <c r="I152" s="76">
        <f t="shared" si="15"/>
        <v>4.5999999999999999E-2</v>
      </c>
      <c r="J152" s="18">
        <v>0.15</v>
      </c>
      <c r="K152" s="19" t="s">
        <v>21</v>
      </c>
      <c r="L152" s="20" t="s">
        <v>24</v>
      </c>
    </row>
    <row r="153" spans="1:12">
      <c r="A153" s="34">
        <f t="shared" si="14"/>
        <v>164</v>
      </c>
      <c r="B153" s="35" t="s">
        <v>161</v>
      </c>
      <c r="C153" s="36"/>
      <c r="D153" s="37">
        <v>141</v>
      </c>
      <c r="E153" s="19">
        <v>5000</v>
      </c>
      <c r="F153" s="20">
        <f t="shared" si="13"/>
        <v>2.8199999999999999E-2</v>
      </c>
      <c r="G153" s="18"/>
      <c r="H153" s="19"/>
      <c r="I153" s="76">
        <f t="shared" si="15"/>
        <v>2.8199999999999999E-2</v>
      </c>
      <c r="J153" s="18">
        <v>0.05</v>
      </c>
      <c r="K153" s="19" t="s">
        <v>21</v>
      </c>
      <c r="L153" s="20" t="s">
        <v>24</v>
      </c>
    </row>
    <row r="154" spans="1:12">
      <c r="A154" s="34">
        <f t="shared" si="14"/>
        <v>165</v>
      </c>
      <c r="B154" s="35" t="s">
        <v>162</v>
      </c>
      <c r="C154" s="36"/>
      <c r="D154" s="37">
        <v>208</v>
      </c>
      <c r="E154" s="19">
        <v>5000</v>
      </c>
      <c r="F154" s="20">
        <f t="shared" si="13"/>
        <v>4.1599999999999998E-2</v>
      </c>
      <c r="G154" s="18"/>
      <c r="H154" s="19"/>
      <c r="I154" s="76">
        <f t="shared" si="15"/>
        <v>4.1599999999999998E-2</v>
      </c>
      <c r="J154" s="18">
        <v>0.05</v>
      </c>
      <c r="K154" s="19" t="s">
        <v>21</v>
      </c>
      <c r="L154" s="20" t="s">
        <v>24</v>
      </c>
    </row>
    <row r="155" spans="1:12">
      <c r="A155" s="34">
        <f t="shared" si="14"/>
        <v>166</v>
      </c>
      <c r="B155" s="35" t="s">
        <v>163</v>
      </c>
      <c r="C155" s="36"/>
      <c r="D155" s="37">
        <v>95</v>
      </c>
      <c r="E155" s="19">
        <v>5000</v>
      </c>
      <c r="F155" s="20">
        <f t="shared" si="13"/>
        <v>1.9E-2</v>
      </c>
      <c r="G155" s="18"/>
      <c r="H155" s="19"/>
      <c r="I155" s="76">
        <f t="shared" si="15"/>
        <v>1.9E-2</v>
      </c>
      <c r="J155" s="18">
        <v>0.05</v>
      </c>
      <c r="K155" s="19" t="s">
        <v>21</v>
      </c>
      <c r="L155" s="20" t="s">
        <v>24</v>
      </c>
    </row>
    <row r="156" spans="1:12">
      <c r="A156" s="34">
        <f t="shared" si="14"/>
        <v>167</v>
      </c>
      <c r="B156" s="35" t="s">
        <v>164</v>
      </c>
      <c r="C156" s="36"/>
      <c r="D156" s="37">
        <v>6500</v>
      </c>
      <c r="E156" s="19">
        <v>1000</v>
      </c>
      <c r="F156" s="20">
        <f t="shared" si="13"/>
        <v>6.5</v>
      </c>
      <c r="G156" s="18"/>
      <c r="H156" s="19"/>
      <c r="I156" s="76">
        <f t="shared" si="15"/>
        <v>6.5</v>
      </c>
      <c r="J156" s="18">
        <v>0.05</v>
      </c>
      <c r="K156" s="19" t="s">
        <v>21</v>
      </c>
      <c r="L156" s="20" t="s">
        <v>27</v>
      </c>
    </row>
    <row r="157" spans="1:12">
      <c r="A157" s="34">
        <f t="shared" si="14"/>
        <v>168</v>
      </c>
      <c r="B157" s="35" t="s">
        <v>165</v>
      </c>
      <c r="C157" s="36"/>
      <c r="D157" s="37">
        <v>747</v>
      </c>
      <c r="E157" s="19">
        <v>5000</v>
      </c>
      <c r="F157" s="20">
        <f t="shared" si="13"/>
        <v>0.14940000000000001</v>
      </c>
      <c r="G157" s="18"/>
      <c r="H157" s="19"/>
      <c r="I157" s="76">
        <f t="shared" si="15"/>
        <v>0.14940000000000001</v>
      </c>
      <c r="J157" s="18">
        <v>0.05</v>
      </c>
      <c r="K157" s="19" t="s">
        <v>21</v>
      </c>
      <c r="L157" s="20" t="s">
        <v>24</v>
      </c>
    </row>
    <row r="158" spans="1:12">
      <c r="A158" s="34">
        <f t="shared" si="14"/>
        <v>169</v>
      </c>
      <c r="B158" s="35" t="s">
        <v>166</v>
      </c>
      <c r="C158" s="36"/>
      <c r="D158" s="37">
        <v>4400</v>
      </c>
      <c r="E158" s="19">
        <v>10000</v>
      </c>
      <c r="F158" s="20">
        <f t="shared" si="13"/>
        <v>0.44</v>
      </c>
      <c r="G158" s="18"/>
      <c r="H158" s="19"/>
      <c r="I158" s="76">
        <f t="shared" si="15"/>
        <v>0.44</v>
      </c>
      <c r="J158" s="18">
        <v>0.05</v>
      </c>
      <c r="K158" s="19" t="s">
        <v>21</v>
      </c>
      <c r="L158" s="20" t="s">
        <v>27</v>
      </c>
    </row>
    <row r="159" spans="1:12">
      <c r="A159" s="34">
        <f t="shared" si="14"/>
        <v>170</v>
      </c>
      <c r="B159" s="35" t="s">
        <v>167</v>
      </c>
      <c r="C159" s="36"/>
      <c r="D159" s="37">
        <v>500</v>
      </c>
      <c r="E159" s="19">
        <v>1000</v>
      </c>
      <c r="F159" s="20">
        <f t="shared" si="13"/>
        <v>0.5</v>
      </c>
      <c r="G159" s="18"/>
      <c r="H159" s="19"/>
      <c r="I159" s="76">
        <f t="shared" si="15"/>
        <v>0.5</v>
      </c>
      <c r="J159" s="18">
        <v>0.15</v>
      </c>
      <c r="K159" s="19" t="s">
        <v>21</v>
      </c>
      <c r="L159" s="20" t="s">
        <v>24</v>
      </c>
    </row>
    <row r="160" spans="1:12">
      <c r="A160" s="34">
        <f t="shared" si="14"/>
        <v>171</v>
      </c>
      <c r="B160" s="35" t="s">
        <v>168</v>
      </c>
      <c r="C160" s="36"/>
      <c r="D160" s="37">
        <v>3940</v>
      </c>
      <c r="E160" s="19">
        <v>5000</v>
      </c>
      <c r="F160" s="20">
        <f t="shared" si="13"/>
        <v>0.78800000000000003</v>
      </c>
      <c r="G160" s="18"/>
      <c r="H160" s="19"/>
      <c r="I160" s="76">
        <f t="shared" si="15"/>
        <v>0.78800000000000003</v>
      </c>
      <c r="J160" s="18">
        <v>0.05</v>
      </c>
      <c r="K160" s="19" t="s">
        <v>21</v>
      </c>
      <c r="L160" s="20" t="s">
        <v>24</v>
      </c>
    </row>
    <row r="161" spans="1:12">
      <c r="A161" s="34">
        <f t="shared" si="14"/>
        <v>172</v>
      </c>
      <c r="B161" s="35" t="s">
        <v>169</v>
      </c>
      <c r="C161" s="36"/>
      <c r="D161" s="37">
        <v>1254</v>
      </c>
      <c r="E161" s="19">
        <v>1000</v>
      </c>
      <c r="F161" s="20">
        <f t="shared" si="13"/>
        <v>1.254</v>
      </c>
      <c r="G161" s="18"/>
      <c r="H161" s="19"/>
      <c r="I161" s="76">
        <f t="shared" si="15"/>
        <v>1.254</v>
      </c>
      <c r="J161" s="18">
        <v>0.05</v>
      </c>
      <c r="K161" s="19" t="s">
        <v>21</v>
      </c>
      <c r="L161" s="20" t="s">
        <v>24</v>
      </c>
    </row>
    <row r="162" spans="1:12">
      <c r="A162" s="34">
        <f t="shared" si="14"/>
        <v>173</v>
      </c>
      <c r="B162" s="35" t="s">
        <v>170</v>
      </c>
      <c r="C162" s="36"/>
      <c r="D162" s="37">
        <v>2000</v>
      </c>
      <c r="E162" s="19">
        <v>10000</v>
      </c>
      <c r="F162" s="20">
        <f t="shared" si="13"/>
        <v>0.2</v>
      </c>
      <c r="G162" s="18"/>
      <c r="H162" s="19"/>
      <c r="I162" s="76">
        <f t="shared" si="15"/>
        <v>0.2</v>
      </c>
      <c r="J162" s="18">
        <v>0.5</v>
      </c>
      <c r="K162" s="19" t="s">
        <v>34</v>
      </c>
      <c r="L162" s="20" t="s">
        <v>24</v>
      </c>
    </row>
    <row r="163" spans="1:12">
      <c r="A163" s="34">
        <f t="shared" si="14"/>
        <v>174</v>
      </c>
      <c r="B163" s="35" t="s">
        <v>171</v>
      </c>
      <c r="C163" s="36"/>
      <c r="D163" s="37">
        <v>32000</v>
      </c>
      <c r="E163" s="19">
        <v>1000</v>
      </c>
      <c r="F163" s="20">
        <f t="shared" ref="F163:F193" si="16">D163/E163</f>
        <v>32</v>
      </c>
      <c r="G163" s="18"/>
      <c r="H163" s="19"/>
      <c r="I163" s="76">
        <f t="shared" si="15"/>
        <v>32</v>
      </c>
      <c r="J163" s="18">
        <v>0.15</v>
      </c>
      <c r="K163" s="19" t="s">
        <v>21</v>
      </c>
      <c r="L163" s="20" t="s">
        <v>27</v>
      </c>
    </row>
    <row r="164" spans="1:12">
      <c r="A164" s="34">
        <f t="shared" ref="A164:A193" si="17">1+A163</f>
        <v>175</v>
      </c>
      <c r="B164" s="35" t="s">
        <v>172</v>
      </c>
      <c r="C164" s="36"/>
      <c r="D164" s="37">
        <v>12700</v>
      </c>
      <c r="E164" s="19">
        <v>5000</v>
      </c>
      <c r="F164" s="20">
        <f t="shared" si="16"/>
        <v>2.54</v>
      </c>
      <c r="G164" s="18"/>
      <c r="H164" s="19"/>
      <c r="I164" s="76">
        <f t="shared" si="15"/>
        <v>2.54</v>
      </c>
      <c r="J164" s="18">
        <v>0.05</v>
      </c>
      <c r="K164" s="19" t="s">
        <v>21</v>
      </c>
      <c r="L164" s="20" t="s">
        <v>24</v>
      </c>
    </row>
    <row r="165" spans="1:12">
      <c r="A165" s="34">
        <f t="shared" si="17"/>
        <v>176</v>
      </c>
      <c r="B165" s="35" t="s">
        <v>173</v>
      </c>
      <c r="C165" s="36"/>
      <c r="D165" s="37">
        <v>748</v>
      </c>
      <c r="E165" s="19">
        <v>5000</v>
      </c>
      <c r="F165" s="20">
        <f t="shared" si="16"/>
        <v>0.14960000000000001</v>
      </c>
      <c r="G165" s="18"/>
      <c r="H165" s="19"/>
      <c r="I165" s="76">
        <f t="shared" si="15"/>
        <v>0.14960000000000001</v>
      </c>
      <c r="J165" s="18">
        <v>0.05</v>
      </c>
      <c r="K165" s="19" t="s">
        <v>21</v>
      </c>
      <c r="L165" s="20" t="s">
        <v>24</v>
      </c>
    </row>
    <row r="166" spans="1:12">
      <c r="A166" s="34">
        <f t="shared" si="17"/>
        <v>177</v>
      </c>
      <c r="B166" s="35" t="s">
        <v>174</v>
      </c>
      <c r="C166" s="36"/>
      <c r="D166" s="37">
        <v>1625</v>
      </c>
      <c r="E166" s="19">
        <v>10000</v>
      </c>
      <c r="F166" s="20">
        <f t="shared" si="16"/>
        <v>0.16250000000000001</v>
      </c>
      <c r="G166" s="18"/>
      <c r="H166" s="19"/>
      <c r="I166" s="76">
        <f t="shared" si="15"/>
        <v>0.16250000000000001</v>
      </c>
      <c r="J166" s="18">
        <v>0.05</v>
      </c>
      <c r="K166" s="19" t="s">
        <v>21</v>
      </c>
      <c r="L166" s="20" t="s">
        <v>24</v>
      </c>
    </row>
    <row r="167" spans="1:12">
      <c r="A167" s="34">
        <f t="shared" si="17"/>
        <v>178</v>
      </c>
      <c r="B167" s="35" t="s">
        <v>175</v>
      </c>
      <c r="C167" s="36"/>
      <c r="D167" s="37">
        <v>1919</v>
      </c>
      <c r="E167" s="19">
        <v>5000</v>
      </c>
      <c r="F167" s="20">
        <f t="shared" si="16"/>
        <v>0.38379999999999997</v>
      </c>
      <c r="G167" s="18"/>
      <c r="H167" s="19"/>
      <c r="I167" s="76">
        <f t="shared" si="15"/>
        <v>0.38379999999999997</v>
      </c>
      <c r="J167" s="18">
        <v>0.05</v>
      </c>
      <c r="K167" s="19" t="s">
        <v>21</v>
      </c>
      <c r="L167" s="20" t="s">
        <v>24</v>
      </c>
    </row>
    <row r="168" spans="1:12">
      <c r="A168" s="34">
        <f t="shared" si="17"/>
        <v>179</v>
      </c>
      <c r="B168" s="35" t="s">
        <v>176</v>
      </c>
      <c r="C168" s="36"/>
      <c r="D168" s="37">
        <v>841</v>
      </c>
      <c r="E168" s="19">
        <v>5000</v>
      </c>
      <c r="F168" s="20">
        <f t="shared" si="16"/>
        <v>0.16819999999999999</v>
      </c>
      <c r="G168" s="18"/>
      <c r="H168" s="19"/>
      <c r="I168" s="76">
        <f t="shared" si="15"/>
        <v>0.16819999999999999</v>
      </c>
      <c r="J168" s="18">
        <v>0.05</v>
      </c>
      <c r="K168" s="19" t="s">
        <v>21</v>
      </c>
      <c r="L168" s="20" t="s">
        <v>24</v>
      </c>
    </row>
    <row r="169" spans="1:12">
      <c r="A169" s="34">
        <f t="shared" si="17"/>
        <v>180</v>
      </c>
      <c r="B169" s="35" t="s">
        <v>177</v>
      </c>
      <c r="C169" s="36"/>
      <c r="D169" s="37">
        <v>1000</v>
      </c>
      <c r="E169" s="19">
        <v>5000</v>
      </c>
      <c r="F169" s="20">
        <f t="shared" si="16"/>
        <v>0.2</v>
      </c>
      <c r="G169" s="18"/>
      <c r="H169" s="19"/>
      <c r="I169" s="76">
        <f t="shared" si="15"/>
        <v>0.2</v>
      </c>
      <c r="J169" s="18">
        <v>0.5</v>
      </c>
      <c r="K169" s="19" t="s">
        <v>34</v>
      </c>
      <c r="L169" s="20" t="s">
        <v>24</v>
      </c>
    </row>
    <row r="170" spans="1:12">
      <c r="A170" s="34">
        <f t="shared" si="17"/>
        <v>181</v>
      </c>
      <c r="B170" s="35" t="s">
        <v>178</v>
      </c>
      <c r="C170" s="36"/>
      <c r="D170" s="37">
        <v>4400</v>
      </c>
      <c r="E170" s="19">
        <v>1000</v>
      </c>
      <c r="F170" s="20">
        <f t="shared" si="16"/>
        <v>4.4000000000000004</v>
      </c>
      <c r="G170" s="18"/>
      <c r="H170" s="19"/>
      <c r="I170" s="76">
        <f t="shared" si="15"/>
        <v>4.4000000000000004</v>
      </c>
      <c r="J170" s="18">
        <v>0.5</v>
      </c>
      <c r="K170" s="19" t="s">
        <v>34</v>
      </c>
      <c r="L170" s="20" t="s">
        <v>24</v>
      </c>
    </row>
    <row r="171" spans="1:12">
      <c r="A171" s="34">
        <f t="shared" si="17"/>
        <v>182</v>
      </c>
      <c r="B171" s="35" t="s">
        <v>179</v>
      </c>
      <c r="C171" s="36"/>
      <c r="D171" s="37">
        <v>1.8</v>
      </c>
      <c r="E171" s="19">
        <v>1000</v>
      </c>
      <c r="F171" s="20">
        <f t="shared" si="16"/>
        <v>1.8E-3</v>
      </c>
      <c r="G171" s="18"/>
      <c r="H171" s="19"/>
      <c r="I171" s="76">
        <f t="shared" si="15"/>
        <v>1.8E-3</v>
      </c>
      <c r="J171" s="18">
        <v>0.5</v>
      </c>
      <c r="K171" s="19" t="s">
        <v>34</v>
      </c>
      <c r="L171" s="20" t="s">
        <v>24</v>
      </c>
    </row>
    <row r="172" spans="1:12">
      <c r="A172" s="34">
        <f t="shared" si="17"/>
        <v>183</v>
      </c>
      <c r="B172" s="35" t="s">
        <v>180</v>
      </c>
      <c r="C172" s="36"/>
      <c r="D172" s="37">
        <v>140</v>
      </c>
      <c r="E172" s="19">
        <v>5000</v>
      </c>
      <c r="F172" s="20">
        <f t="shared" si="16"/>
        <v>2.8000000000000001E-2</v>
      </c>
      <c r="G172" s="18"/>
      <c r="H172" s="19"/>
      <c r="I172" s="76">
        <f t="shared" si="15"/>
        <v>2.8000000000000001E-2</v>
      </c>
      <c r="J172" s="18">
        <v>0.5</v>
      </c>
      <c r="K172" s="19" t="s">
        <v>34</v>
      </c>
      <c r="L172" s="20" t="s">
        <v>24</v>
      </c>
    </row>
    <row r="173" spans="1:12">
      <c r="A173" s="34">
        <f t="shared" si="17"/>
        <v>184</v>
      </c>
      <c r="B173" s="35" t="s">
        <v>181</v>
      </c>
      <c r="C173" s="36"/>
      <c r="D173" s="37">
        <v>10000</v>
      </c>
      <c r="E173" s="19">
        <v>10000</v>
      </c>
      <c r="F173" s="20">
        <f t="shared" si="16"/>
        <v>1</v>
      </c>
      <c r="G173" s="18"/>
      <c r="H173" s="19"/>
      <c r="I173" s="76">
        <f t="shared" si="15"/>
        <v>1</v>
      </c>
      <c r="J173" s="18">
        <v>0.05</v>
      </c>
      <c r="K173" s="19" t="s">
        <v>21</v>
      </c>
      <c r="L173" s="20" t="s">
        <v>24</v>
      </c>
    </row>
    <row r="174" spans="1:12">
      <c r="A174" s="34">
        <f t="shared" si="17"/>
        <v>185</v>
      </c>
      <c r="B174" s="35" t="s">
        <v>182</v>
      </c>
      <c r="C174" s="36"/>
      <c r="D174" s="37">
        <v>100</v>
      </c>
      <c r="E174" s="19">
        <v>5000</v>
      </c>
      <c r="F174" s="20">
        <f t="shared" si="16"/>
        <v>0.02</v>
      </c>
      <c r="G174" s="18"/>
      <c r="H174" s="19"/>
      <c r="I174" s="76">
        <f t="shared" si="15"/>
        <v>0.02</v>
      </c>
      <c r="J174" s="18">
        <v>0.05</v>
      </c>
      <c r="K174" s="19" t="s">
        <v>21</v>
      </c>
      <c r="L174" s="20" t="s">
        <v>27</v>
      </c>
    </row>
    <row r="175" spans="1:12">
      <c r="A175" s="34">
        <f t="shared" si="17"/>
        <v>186</v>
      </c>
      <c r="B175" s="35" t="s">
        <v>183</v>
      </c>
      <c r="C175" s="36"/>
      <c r="D175" s="37">
        <v>209</v>
      </c>
      <c r="E175" s="19">
        <v>5000</v>
      </c>
      <c r="F175" s="20">
        <f t="shared" si="16"/>
        <v>4.1799999999999997E-2</v>
      </c>
      <c r="G175" s="18"/>
      <c r="H175" s="19"/>
      <c r="I175" s="76">
        <f t="shared" si="15"/>
        <v>4.1799999999999997E-2</v>
      </c>
      <c r="J175" s="18">
        <v>1</v>
      </c>
      <c r="K175" s="19" t="s">
        <v>90</v>
      </c>
      <c r="L175" s="20" t="s">
        <v>24</v>
      </c>
    </row>
    <row r="176" spans="1:12">
      <c r="A176" s="34">
        <f t="shared" si="17"/>
        <v>187</v>
      </c>
      <c r="B176" s="35" t="s">
        <v>184</v>
      </c>
      <c r="C176" s="36"/>
      <c r="D176" s="37">
        <v>188</v>
      </c>
      <c r="E176" s="19">
        <v>5000</v>
      </c>
      <c r="F176" s="20">
        <f t="shared" si="16"/>
        <v>3.7600000000000001E-2</v>
      </c>
      <c r="G176" s="18"/>
      <c r="H176" s="19"/>
      <c r="I176" s="76">
        <f t="shared" si="15"/>
        <v>3.7600000000000001E-2</v>
      </c>
      <c r="J176" s="18">
        <v>1</v>
      </c>
      <c r="K176" s="19" t="s">
        <v>90</v>
      </c>
      <c r="L176" s="20" t="s">
        <v>24</v>
      </c>
    </row>
    <row r="177" spans="1:12">
      <c r="A177" s="34">
        <f t="shared" si="17"/>
        <v>188</v>
      </c>
      <c r="B177" s="35" t="s">
        <v>185</v>
      </c>
      <c r="C177" s="36"/>
      <c r="D177" s="37">
        <v>500</v>
      </c>
      <c r="E177" s="19">
        <v>1000</v>
      </c>
      <c r="F177" s="20">
        <f t="shared" si="16"/>
        <v>0.5</v>
      </c>
      <c r="G177" s="18"/>
      <c r="H177" s="19"/>
      <c r="I177" s="76">
        <f t="shared" si="15"/>
        <v>0.5</v>
      </c>
      <c r="J177" s="18">
        <v>0.05</v>
      </c>
      <c r="K177" s="19" t="s">
        <v>21</v>
      </c>
      <c r="L177" s="20" t="s">
        <v>24</v>
      </c>
    </row>
    <row r="178" spans="1:12">
      <c r="A178" s="34">
        <f t="shared" si="17"/>
        <v>189</v>
      </c>
      <c r="B178" s="35" t="s">
        <v>186</v>
      </c>
      <c r="C178" s="36"/>
      <c r="D178" s="37">
        <v>490</v>
      </c>
      <c r="E178" s="19">
        <v>1000</v>
      </c>
      <c r="F178" s="20">
        <f t="shared" si="16"/>
        <v>0.49</v>
      </c>
      <c r="G178" s="18"/>
      <c r="H178" s="19"/>
      <c r="I178" s="76">
        <f t="shared" si="15"/>
        <v>0.49</v>
      </c>
      <c r="J178" s="18">
        <v>0.05</v>
      </c>
      <c r="K178" s="19" t="s">
        <v>21</v>
      </c>
      <c r="L178" s="20" t="s">
        <v>24</v>
      </c>
    </row>
    <row r="179" spans="1:12">
      <c r="A179" s="34">
        <f t="shared" si="17"/>
        <v>190</v>
      </c>
      <c r="B179" s="35" t="s">
        <v>187</v>
      </c>
      <c r="C179" s="36"/>
      <c r="D179" s="37">
        <v>18</v>
      </c>
      <c r="E179" s="19">
        <v>1000</v>
      </c>
      <c r="F179" s="20">
        <f t="shared" si="16"/>
        <v>1.7999999999999999E-2</v>
      </c>
      <c r="G179" s="18">
        <v>3.3</v>
      </c>
      <c r="H179" s="19">
        <v>100</v>
      </c>
      <c r="I179" s="76">
        <f>G179/H179</f>
        <v>3.3000000000000002E-2</v>
      </c>
      <c r="J179" s="18">
        <v>0.05</v>
      </c>
      <c r="K179" s="19" t="s">
        <v>21</v>
      </c>
      <c r="L179" s="20" t="s">
        <v>24</v>
      </c>
    </row>
    <row r="180" spans="1:12">
      <c r="A180" s="34">
        <f t="shared" si="17"/>
        <v>191</v>
      </c>
      <c r="B180" s="35" t="s">
        <v>188</v>
      </c>
      <c r="C180" s="36"/>
      <c r="D180" s="37">
        <v>29</v>
      </c>
      <c r="E180" s="19">
        <v>1000</v>
      </c>
      <c r="F180" s="20">
        <f t="shared" si="16"/>
        <v>2.9000000000000001E-2</v>
      </c>
      <c r="G180" s="18"/>
      <c r="H180" s="19"/>
      <c r="I180" s="76">
        <f>F180</f>
        <v>2.9000000000000001E-2</v>
      </c>
      <c r="J180" s="18">
        <v>1</v>
      </c>
      <c r="K180" s="19" t="s">
        <v>90</v>
      </c>
      <c r="L180" s="20" t="s">
        <v>24</v>
      </c>
    </row>
    <row r="181" spans="1:12">
      <c r="A181" s="34">
        <f t="shared" si="17"/>
        <v>192</v>
      </c>
      <c r="B181" s="35" t="s">
        <v>189</v>
      </c>
      <c r="C181" s="36"/>
      <c r="D181" s="37">
        <v>100</v>
      </c>
      <c r="E181" s="19">
        <v>1000</v>
      </c>
      <c r="F181" s="20">
        <f t="shared" si="16"/>
        <v>0.1</v>
      </c>
      <c r="G181" s="18">
        <v>120</v>
      </c>
      <c r="H181" s="19">
        <v>100</v>
      </c>
      <c r="I181" s="76">
        <f>G181/H181</f>
        <v>1.2</v>
      </c>
      <c r="J181" s="18">
        <v>0.5</v>
      </c>
      <c r="K181" s="19" t="s">
        <v>34</v>
      </c>
      <c r="L181" s="20" t="s">
        <v>24</v>
      </c>
    </row>
    <row r="182" spans="1:12">
      <c r="A182" s="34">
        <f t="shared" si="17"/>
        <v>193</v>
      </c>
      <c r="B182" s="35" t="s">
        <v>190</v>
      </c>
      <c r="C182" s="36"/>
      <c r="D182" s="37">
        <v>120</v>
      </c>
      <c r="E182" s="19">
        <v>1000</v>
      </c>
      <c r="F182" s="20">
        <f t="shared" si="16"/>
        <v>0.12</v>
      </c>
      <c r="G182" s="18">
        <v>120</v>
      </c>
      <c r="H182" s="19">
        <v>100</v>
      </c>
      <c r="I182" s="76">
        <f>G182/H182</f>
        <v>1.2</v>
      </c>
      <c r="J182" s="18">
        <v>1</v>
      </c>
      <c r="K182" s="19" t="s">
        <v>90</v>
      </c>
      <c r="L182" s="20" t="s">
        <v>24</v>
      </c>
    </row>
    <row r="183" spans="1:12">
      <c r="A183" s="34">
        <f t="shared" si="17"/>
        <v>194</v>
      </c>
      <c r="B183" s="35" t="s">
        <v>191</v>
      </c>
      <c r="C183" s="36"/>
      <c r="D183" s="37">
        <v>120</v>
      </c>
      <c r="E183" s="19">
        <v>1000</v>
      </c>
      <c r="F183" s="20">
        <f t="shared" si="16"/>
        <v>0.12</v>
      </c>
      <c r="G183" s="18">
        <v>120</v>
      </c>
      <c r="H183" s="19">
        <v>100</v>
      </c>
      <c r="I183" s="76">
        <f>G183/H183</f>
        <v>1.2</v>
      </c>
      <c r="J183" s="18">
        <v>0.5</v>
      </c>
      <c r="K183" s="19" t="s">
        <v>34</v>
      </c>
      <c r="L183" s="20" t="s">
        <v>24</v>
      </c>
    </row>
    <row r="184" spans="1:12">
      <c r="A184" s="34">
        <f t="shared" si="17"/>
        <v>195</v>
      </c>
      <c r="B184" s="21" t="s">
        <v>192</v>
      </c>
      <c r="C184" s="39"/>
      <c r="D184" s="40">
        <v>38</v>
      </c>
      <c r="E184" s="25">
        <v>1000</v>
      </c>
      <c r="F184" s="26">
        <f t="shared" si="16"/>
        <v>3.7999999999999999E-2</v>
      </c>
      <c r="G184" s="24"/>
      <c r="H184" s="25"/>
      <c r="I184" s="80">
        <f>F184</f>
        <v>3.7999999999999999E-2</v>
      </c>
      <c r="J184" s="24">
        <v>1</v>
      </c>
      <c r="K184" s="25" t="s">
        <v>90</v>
      </c>
      <c r="L184" s="26" t="s">
        <v>24</v>
      </c>
    </row>
    <row r="185" spans="1:12">
      <c r="A185" s="34">
        <f t="shared" si="17"/>
        <v>196</v>
      </c>
      <c r="B185" s="35" t="s">
        <v>199</v>
      </c>
      <c r="C185" s="36"/>
      <c r="D185" s="37">
        <v>100</v>
      </c>
      <c r="E185" s="19">
        <v>5000</v>
      </c>
      <c r="F185" s="20">
        <f t="shared" si="16"/>
        <v>0.02</v>
      </c>
      <c r="G185" s="18"/>
      <c r="H185" s="19"/>
      <c r="I185" s="76">
        <f>F185</f>
        <v>0.02</v>
      </c>
      <c r="J185" s="18">
        <v>1</v>
      </c>
      <c r="K185" s="19" t="s">
        <v>90</v>
      </c>
      <c r="L185" s="20" t="s">
        <v>22</v>
      </c>
    </row>
    <row r="186" spans="1:12">
      <c r="A186" s="34">
        <f t="shared" si="17"/>
        <v>197</v>
      </c>
      <c r="B186" s="35" t="s">
        <v>193</v>
      </c>
      <c r="C186" s="36"/>
      <c r="D186" s="37">
        <v>13</v>
      </c>
      <c r="E186" s="19">
        <v>5000</v>
      </c>
      <c r="F186" s="20">
        <f t="shared" si="16"/>
        <v>2.5999999999999999E-3</v>
      </c>
      <c r="G186" s="18"/>
      <c r="H186" s="19"/>
      <c r="I186" s="76">
        <f>F186</f>
        <v>2.5999999999999999E-3</v>
      </c>
      <c r="J186" s="18">
        <v>1</v>
      </c>
      <c r="K186" s="19" t="s">
        <v>24</v>
      </c>
      <c r="L186" s="20" t="s">
        <v>24</v>
      </c>
    </row>
    <row r="187" spans="1:12">
      <c r="A187" s="34">
        <f t="shared" si="17"/>
        <v>198</v>
      </c>
      <c r="B187" s="35" t="s">
        <v>194</v>
      </c>
      <c r="C187" s="36"/>
      <c r="D187" s="37">
        <v>374</v>
      </c>
      <c r="E187" s="19">
        <v>10000</v>
      </c>
      <c r="F187" s="20">
        <f t="shared" si="16"/>
        <v>3.7400000000000003E-2</v>
      </c>
      <c r="G187" s="18"/>
      <c r="H187" s="19"/>
      <c r="I187" s="76">
        <f>F187</f>
        <v>3.7400000000000003E-2</v>
      </c>
      <c r="J187" s="18">
        <v>0.05</v>
      </c>
      <c r="K187" s="19" t="s">
        <v>21</v>
      </c>
      <c r="L187" s="20" t="s">
        <v>24</v>
      </c>
    </row>
    <row r="188" spans="1:12">
      <c r="A188" s="38">
        <f t="shared" si="17"/>
        <v>199</v>
      </c>
      <c r="B188" s="21" t="s">
        <v>195</v>
      </c>
      <c r="C188" s="39"/>
      <c r="D188" s="40">
        <v>528</v>
      </c>
      <c r="E188" s="25">
        <v>1000</v>
      </c>
      <c r="F188" s="26">
        <f t="shared" si="16"/>
        <v>0.52800000000000002</v>
      </c>
      <c r="G188" s="24"/>
      <c r="H188" s="25"/>
      <c r="I188" s="80">
        <f>F188</f>
        <v>0.52800000000000002</v>
      </c>
      <c r="J188" s="24">
        <v>0.05</v>
      </c>
      <c r="K188" s="25" t="s">
        <v>21</v>
      </c>
      <c r="L188" s="26" t="s">
        <v>22</v>
      </c>
    </row>
    <row r="189" spans="1:12">
      <c r="A189" s="38">
        <f t="shared" si="17"/>
        <v>200</v>
      </c>
      <c r="B189" s="81" t="s">
        <v>200</v>
      </c>
      <c r="C189" s="75"/>
      <c r="D189" s="82">
        <v>230</v>
      </c>
      <c r="E189" s="25">
        <v>1000</v>
      </c>
      <c r="F189" s="45">
        <f t="shared" si="16"/>
        <v>0.23</v>
      </c>
      <c r="G189" s="83">
        <v>31</v>
      </c>
      <c r="H189" s="25">
        <v>100</v>
      </c>
      <c r="I189" s="82">
        <f>+G189/H189</f>
        <v>0.31</v>
      </c>
      <c r="J189" s="83">
        <v>0.5</v>
      </c>
      <c r="K189" s="25" t="s">
        <v>34</v>
      </c>
      <c r="L189" s="45" t="s">
        <v>22</v>
      </c>
    </row>
    <row r="190" spans="1:12">
      <c r="A190" s="38">
        <f t="shared" si="17"/>
        <v>201</v>
      </c>
      <c r="B190" s="42" t="s">
        <v>201</v>
      </c>
      <c r="C190" s="43"/>
      <c r="D190" s="84">
        <v>113</v>
      </c>
      <c r="E190" s="19">
        <v>5000</v>
      </c>
      <c r="F190" s="85">
        <f t="shared" si="16"/>
        <v>2.2599999999999999E-2</v>
      </c>
      <c r="G190" s="86"/>
      <c r="H190" s="19"/>
      <c r="I190" s="87">
        <f>+F190</f>
        <v>2.2599999999999999E-2</v>
      </c>
      <c r="J190" s="86">
        <v>0.05</v>
      </c>
      <c r="K190" s="19" t="s">
        <v>21</v>
      </c>
      <c r="L190" s="44" t="s">
        <v>24</v>
      </c>
    </row>
    <row r="191" spans="1:12" ht="13.5">
      <c r="A191" s="38">
        <f t="shared" si="17"/>
        <v>202</v>
      </c>
      <c r="B191" s="2" t="s">
        <v>234</v>
      </c>
      <c r="C191" s="78"/>
      <c r="D191" s="3">
        <v>21</v>
      </c>
      <c r="E191" s="88">
        <v>10000</v>
      </c>
      <c r="F191" s="89">
        <f t="shared" si="16"/>
        <v>2.0999999999999999E-3</v>
      </c>
      <c r="G191" s="90"/>
      <c r="H191" s="88"/>
      <c r="I191" s="3">
        <f>+F191</f>
        <v>2.0999999999999999E-3</v>
      </c>
      <c r="J191" s="90">
        <v>0.05</v>
      </c>
      <c r="K191" s="88" t="s">
        <v>21</v>
      </c>
      <c r="L191" s="89" t="s">
        <v>24</v>
      </c>
    </row>
    <row r="192" spans="1:12">
      <c r="A192" s="38">
        <f t="shared" si="17"/>
        <v>203</v>
      </c>
      <c r="B192" s="42" t="s">
        <v>202</v>
      </c>
      <c r="C192" s="43"/>
      <c r="D192" s="84">
        <v>39</v>
      </c>
      <c r="E192" s="19">
        <v>1000</v>
      </c>
      <c r="F192" s="44">
        <f t="shared" si="16"/>
        <v>3.9E-2</v>
      </c>
      <c r="G192" s="86">
        <v>4.3</v>
      </c>
      <c r="H192" s="19">
        <v>100</v>
      </c>
      <c r="I192" s="20">
        <f>+G192/H192</f>
        <v>4.2999999999999997E-2</v>
      </c>
      <c r="J192" s="86">
        <v>0.5</v>
      </c>
      <c r="K192" s="19" t="s">
        <v>34</v>
      </c>
      <c r="L192" s="44" t="s">
        <v>24</v>
      </c>
    </row>
    <row r="193" spans="1:13" ht="12" thickBot="1">
      <c r="A193" s="61">
        <f t="shared" si="17"/>
        <v>204</v>
      </c>
      <c r="B193" s="47" t="s">
        <v>203</v>
      </c>
      <c r="C193" s="48"/>
      <c r="D193" s="91">
        <v>100</v>
      </c>
      <c r="E193" s="50">
        <v>1000</v>
      </c>
      <c r="F193" s="51">
        <f t="shared" si="16"/>
        <v>0.1</v>
      </c>
      <c r="G193" s="92">
        <v>16.7</v>
      </c>
      <c r="H193" s="50">
        <v>50</v>
      </c>
      <c r="I193" s="91">
        <f>+G193/H193</f>
        <v>0.33399999999999996</v>
      </c>
      <c r="J193" s="93">
        <v>0.05</v>
      </c>
      <c r="K193" s="53" t="s">
        <v>21</v>
      </c>
      <c r="L193" s="94" t="s">
        <v>24</v>
      </c>
    </row>
    <row r="196" spans="1:13" ht="12" customHeight="1">
      <c r="A196" s="2" t="s">
        <v>204</v>
      </c>
      <c r="C196" s="2" t="s">
        <v>205</v>
      </c>
    </row>
    <row r="197" spans="1:13">
      <c r="A197" s="2" t="s">
        <v>206</v>
      </c>
      <c r="B197" s="2" t="s">
        <v>207</v>
      </c>
      <c r="D197" s="2"/>
      <c r="E197" s="2"/>
      <c r="M197" s="3"/>
    </row>
    <row r="198" spans="1:13">
      <c r="A198" s="2" t="s">
        <v>208</v>
      </c>
      <c r="B198" s="2" t="s">
        <v>209</v>
      </c>
      <c r="D198" s="2"/>
      <c r="E198" s="2"/>
      <c r="M198" s="3"/>
    </row>
    <row r="199" spans="1:13">
      <c r="B199" s="2" t="s">
        <v>210</v>
      </c>
      <c r="D199" s="2"/>
      <c r="E199" s="2"/>
      <c r="M199" s="3"/>
    </row>
    <row r="200" spans="1:13">
      <c r="A200" s="2" t="s">
        <v>211</v>
      </c>
      <c r="B200" s="2" t="s">
        <v>212</v>
      </c>
      <c r="D200" s="2"/>
      <c r="E200" s="2"/>
      <c r="M200" s="3"/>
    </row>
    <row r="201" spans="1:13">
      <c r="A201" s="2" t="s">
        <v>213</v>
      </c>
      <c r="B201" s="2" t="s">
        <v>214</v>
      </c>
    </row>
    <row r="202" spans="1:13">
      <c r="A202" s="2" t="s">
        <v>215</v>
      </c>
      <c r="B202" s="2" t="s">
        <v>216</v>
      </c>
    </row>
    <row r="204" spans="1:13" ht="15.5">
      <c r="A204" s="55" t="s">
        <v>217</v>
      </c>
    </row>
    <row r="205" spans="1:13">
      <c r="A205" s="2" t="s">
        <v>12</v>
      </c>
      <c r="C205" s="2" t="s">
        <v>218</v>
      </c>
    </row>
    <row r="206" spans="1:13">
      <c r="A206" s="2" t="s">
        <v>13</v>
      </c>
      <c r="C206" s="2" t="s">
        <v>219</v>
      </c>
    </row>
    <row r="207" spans="1:13">
      <c r="A207" s="2" t="s">
        <v>220</v>
      </c>
      <c r="C207" s="2" t="s">
        <v>221</v>
      </c>
    </row>
    <row r="208" spans="1:13">
      <c r="A208" s="2" t="s">
        <v>222</v>
      </c>
      <c r="C208" s="2" t="s">
        <v>223</v>
      </c>
    </row>
    <row r="209" spans="1:13">
      <c r="A209" s="2" t="s">
        <v>3</v>
      </c>
      <c r="C209" s="2" t="s">
        <v>224</v>
      </c>
    </row>
    <row r="211" spans="1:13">
      <c r="A211" s="2" t="s">
        <v>225</v>
      </c>
    </row>
    <row r="212" spans="1:13">
      <c r="A212" s="2" t="s">
        <v>21</v>
      </c>
      <c r="C212" s="2" t="s">
        <v>226</v>
      </c>
    </row>
    <row r="213" spans="1:13">
      <c r="A213" s="2" t="s">
        <v>34</v>
      </c>
      <c r="C213" s="2" t="s">
        <v>227</v>
      </c>
    </row>
    <row r="214" spans="1:13">
      <c r="A214" s="2" t="s">
        <v>90</v>
      </c>
      <c r="C214" s="2" t="s">
        <v>228</v>
      </c>
    </row>
    <row r="215" spans="1:13">
      <c r="A215" s="2" t="s">
        <v>24</v>
      </c>
      <c r="C215" s="2" t="s">
        <v>229</v>
      </c>
    </row>
    <row r="216" spans="1:13">
      <c r="A216" s="2" t="s">
        <v>106</v>
      </c>
      <c r="C216" s="2" t="s">
        <v>230</v>
      </c>
      <c r="D216" s="2"/>
      <c r="E216" s="2"/>
      <c r="M216" s="3"/>
    </row>
    <row r="218" spans="1:13">
      <c r="A218" s="2" t="s">
        <v>231</v>
      </c>
    </row>
    <row r="219" spans="1:13">
      <c r="A219" s="2" t="s">
        <v>27</v>
      </c>
      <c r="C219" s="2" t="s">
        <v>232</v>
      </c>
    </row>
    <row r="220" spans="1:13">
      <c r="A220" s="2" t="s">
        <v>22</v>
      </c>
      <c r="C220" s="2" t="s">
        <v>233</v>
      </c>
    </row>
    <row r="221" spans="1:13">
      <c r="A221" s="2" t="s">
        <v>24</v>
      </c>
      <c r="C221" s="2" t="s">
        <v>229</v>
      </c>
    </row>
    <row r="222" spans="1:13">
      <c r="A222" s="2" t="s">
        <v>106</v>
      </c>
      <c r="C222" s="2" t="s">
        <v>230</v>
      </c>
      <c r="D222" s="2"/>
      <c r="E222" s="2"/>
      <c r="M222" s="3"/>
    </row>
  </sheetData>
  <sheetProtection password="DB19" sheet="1" objects="1" scenarios="1"/>
  <customSheetViews>
    <customSheetView guid="{94BE19D9-FC8D-41A1-8D7D-427542EADFBC}">
      <selection activeCell="K1" sqref="K1:K65536"/>
      <pageMargins left="0.35433070866141736" right="0.35433070866141736" top="0.59055118110236227" bottom="0.43307086614173229" header="0.23622047244094491" footer="0.23622047244094491"/>
      <pageSetup paperSize="9" orientation="landscape" verticalDpi="0"/>
      <headerFooter alignWithMargins="0">
        <oddHeader xml:space="preserve">&amp;CDetergents Ingredients Database (DID-list) Part A. List of ingredients January 2007
 </oddHeader>
        <oddFooter>&amp;L&amp;C&amp;RPage &amp;P (&amp;N)</oddFooter>
      </headerFooter>
    </customSheetView>
  </customSheetViews>
  <phoneticPr fontId="23" type="noConversion"/>
  <pageMargins left="0.35433070866141736" right="0.35433070866141736" top="0.59055118110236227" bottom="0.43307086614173229" header="0.23622047244094491" footer="0.23622047244094491"/>
  <pageSetup paperSize="9" orientation="landscape" verticalDpi="0" r:id="rId1"/>
  <headerFooter alignWithMargins="0">
    <oddHeader xml:space="preserve">&amp;CDetergents Ingredients Database (DID-list) Part A. List of ingredients January 2007
 </oddHeader>
    <oddFooter>&amp;L&amp;C&amp;RPage &amp;P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Z292"/>
  <sheetViews>
    <sheetView showOutlineSymbols="0" zoomScale="110" zoomScaleNormal="110" workbookViewId="0">
      <pane xSplit="2" ySplit="4" topLeftCell="C5" activePane="bottomRight" state="frozen"/>
      <selection pane="topRight" activeCell="C1" sqref="C1"/>
      <selection pane="bottomLeft" activeCell="A7" sqref="A7"/>
      <selection pane="bottomRight" activeCell="O15" sqref="O15"/>
    </sheetView>
  </sheetViews>
  <sheetFormatPr defaultColWidth="9.1796875" defaultRowHeight="11.5" outlineLevelRow="4"/>
  <cols>
    <col min="1" max="1" width="9.7265625" style="357" customWidth="1"/>
    <col min="2" max="2" width="61.81640625" style="358" bestFit="1" customWidth="1"/>
    <col min="3" max="3" width="9" style="359" customWidth="1"/>
    <col min="4" max="8" width="9" style="360" customWidth="1"/>
    <col min="9" max="10" width="7.453125" style="360" customWidth="1"/>
    <col min="11" max="11" width="7.453125" style="358" customWidth="1"/>
    <col min="12" max="83" width="11" style="358" customWidth="1"/>
    <col min="84" max="16384" width="9.1796875" style="358"/>
  </cols>
  <sheetData>
    <row r="2" spans="1:26" ht="24.75" customHeight="1">
      <c r="A2" s="361" t="s">
        <v>495</v>
      </c>
      <c r="B2" s="362"/>
      <c r="C2" s="362"/>
      <c r="D2" s="362"/>
      <c r="E2" s="362"/>
      <c r="F2" s="362"/>
      <c r="G2" s="362"/>
      <c r="H2" s="362"/>
      <c r="I2" s="362"/>
      <c r="J2" s="362"/>
      <c r="K2" s="362"/>
    </row>
    <row r="3" spans="1:26" ht="7.5" customHeight="1" thickBot="1"/>
    <row r="4" spans="1:26" ht="16" thickBot="1">
      <c r="A4" s="363"/>
      <c r="B4" s="364"/>
      <c r="C4" s="482" t="s">
        <v>6</v>
      </c>
      <c r="D4" s="483"/>
      <c r="E4" s="484"/>
      <c r="F4" s="365" t="s">
        <v>7</v>
      </c>
      <c r="G4" s="366"/>
      <c r="H4" s="367"/>
      <c r="I4" s="365" t="s">
        <v>8</v>
      </c>
      <c r="J4" s="366"/>
      <c r="K4" s="367"/>
    </row>
    <row r="5" spans="1:26" ht="71.25" customHeight="1" thickBot="1">
      <c r="A5" s="368" t="s">
        <v>9</v>
      </c>
      <c r="B5" s="369" t="s">
        <v>10</v>
      </c>
      <c r="C5" s="370" t="s">
        <v>496</v>
      </c>
      <c r="D5" s="371" t="s">
        <v>497</v>
      </c>
      <c r="E5" s="372" t="s">
        <v>498</v>
      </c>
      <c r="F5" s="373" t="s">
        <v>14</v>
      </c>
      <c r="G5" s="371" t="s">
        <v>499</v>
      </c>
      <c r="H5" s="372" t="s">
        <v>16</v>
      </c>
      <c r="I5" s="373" t="s">
        <v>3</v>
      </c>
      <c r="J5" s="371" t="s">
        <v>17</v>
      </c>
      <c r="K5" s="372" t="s">
        <v>18</v>
      </c>
    </row>
    <row r="6" spans="1:26" ht="16" outlineLevel="3" thickBot="1">
      <c r="A6" s="374"/>
      <c r="B6" s="375" t="s">
        <v>19</v>
      </c>
      <c r="C6" s="376"/>
      <c r="D6" s="376"/>
      <c r="E6" s="376"/>
      <c r="F6" s="376"/>
      <c r="G6" s="376"/>
      <c r="H6" s="376"/>
      <c r="I6" s="376"/>
      <c r="J6" s="376"/>
      <c r="K6" s="377"/>
    </row>
    <row r="7" spans="1:26" s="383" customFormat="1" ht="12.5" outlineLevel="3">
      <c r="A7" s="378">
        <v>2001</v>
      </c>
      <c r="B7" s="379" t="s">
        <v>378</v>
      </c>
      <c r="C7" s="380">
        <v>4.0999999999999996</v>
      </c>
      <c r="D7" s="381">
        <v>1000</v>
      </c>
      <c r="E7" s="382">
        <f>C7/D7</f>
        <v>4.0999999999999995E-3</v>
      </c>
      <c r="F7" s="380">
        <v>0.69</v>
      </c>
      <c r="G7" s="381">
        <v>10</v>
      </c>
      <c r="H7" s="382">
        <f>F7/G7</f>
        <v>6.8999999999999992E-2</v>
      </c>
      <c r="I7" s="380">
        <v>0.05</v>
      </c>
      <c r="J7" s="381" t="s">
        <v>21</v>
      </c>
      <c r="K7" s="382" t="s">
        <v>22</v>
      </c>
      <c r="L7" s="358"/>
      <c r="M7" s="358"/>
      <c r="N7" s="358"/>
      <c r="O7" s="358"/>
      <c r="P7" s="358"/>
      <c r="Q7" s="358"/>
      <c r="R7" s="358"/>
      <c r="S7" s="358"/>
      <c r="T7" s="358"/>
      <c r="U7" s="358"/>
      <c r="V7" s="358"/>
      <c r="W7" s="358"/>
      <c r="X7" s="358"/>
      <c r="Y7" s="358"/>
      <c r="Z7" s="358"/>
    </row>
    <row r="8" spans="1:26" s="383" customFormat="1" ht="12.5" outlineLevel="4">
      <c r="A8" s="384">
        <v>2002</v>
      </c>
      <c r="B8" s="385" t="s">
        <v>377</v>
      </c>
      <c r="C8" s="386">
        <v>6.7</v>
      </c>
      <c r="D8" s="387">
        <v>5000</v>
      </c>
      <c r="E8" s="388">
        <f>C8/D8</f>
        <v>1.34E-3</v>
      </c>
      <c r="F8" s="386">
        <v>0.5</v>
      </c>
      <c r="G8" s="387">
        <v>10</v>
      </c>
      <c r="H8" s="388">
        <f>F8/G8</f>
        <v>0.05</v>
      </c>
      <c r="I8" s="386">
        <v>0.05</v>
      </c>
      <c r="J8" s="387" t="s">
        <v>21</v>
      </c>
      <c r="K8" s="388" t="s">
        <v>22</v>
      </c>
      <c r="L8" s="358"/>
      <c r="M8" s="358"/>
      <c r="N8" s="358"/>
      <c r="O8" s="358"/>
      <c r="P8" s="358"/>
      <c r="Q8" s="358"/>
      <c r="R8" s="358"/>
      <c r="S8" s="358"/>
      <c r="T8" s="358"/>
      <c r="U8" s="358"/>
      <c r="V8" s="358"/>
      <c r="W8" s="358"/>
      <c r="X8" s="358"/>
      <c r="Y8" s="358"/>
      <c r="Z8" s="358"/>
    </row>
    <row r="9" spans="1:26" s="383" customFormat="1" ht="12.5" outlineLevel="4">
      <c r="A9" s="384">
        <v>2003</v>
      </c>
      <c r="B9" s="385" t="s">
        <v>376</v>
      </c>
      <c r="C9" s="386">
        <v>40</v>
      </c>
      <c r="D9" s="387">
        <v>1000</v>
      </c>
      <c r="E9" s="388">
        <f>C9/D9</f>
        <v>0.04</v>
      </c>
      <c r="F9" s="386">
        <v>1.35</v>
      </c>
      <c r="G9" s="387">
        <v>10</v>
      </c>
      <c r="H9" s="388">
        <f>F9/G9</f>
        <v>0.13500000000000001</v>
      </c>
      <c r="I9" s="386">
        <v>0.05</v>
      </c>
      <c r="J9" s="387" t="s">
        <v>21</v>
      </c>
      <c r="K9" s="388" t="s">
        <v>27</v>
      </c>
      <c r="L9" s="358"/>
      <c r="M9" s="358"/>
      <c r="N9" s="358"/>
      <c r="O9" s="358"/>
      <c r="P9" s="358"/>
      <c r="Q9" s="358"/>
      <c r="R9" s="358"/>
      <c r="S9" s="358"/>
      <c r="T9" s="358"/>
      <c r="U9" s="358"/>
      <c r="V9" s="358"/>
      <c r="W9" s="358"/>
      <c r="X9" s="358"/>
      <c r="Y9" s="358"/>
      <c r="Z9" s="358"/>
    </row>
    <row r="10" spans="1:26" s="383" customFormat="1" ht="12.5" outlineLevel="4">
      <c r="A10" s="384">
        <v>2004</v>
      </c>
      <c r="B10" s="385" t="s">
        <v>500</v>
      </c>
      <c r="C10" s="386">
        <v>8.64</v>
      </c>
      <c r="D10" s="387">
        <v>1000</v>
      </c>
      <c r="E10" s="388">
        <f>C10/D10</f>
        <v>8.6400000000000001E-3</v>
      </c>
      <c r="F10" s="386">
        <v>0.95</v>
      </c>
      <c r="G10" s="387">
        <v>10</v>
      </c>
      <c r="H10" s="388">
        <f>F10/G10</f>
        <v>9.5000000000000001E-2</v>
      </c>
      <c r="I10" s="386">
        <v>0.05</v>
      </c>
      <c r="J10" s="387" t="s">
        <v>21</v>
      </c>
      <c r="K10" s="388" t="s">
        <v>24</v>
      </c>
      <c r="L10" s="358"/>
      <c r="M10" s="358"/>
      <c r="N10" s="358"/>
      <c r="O10" s="358"/>
      <c r="P10" s="358"/>
      <c r="Q10" s="358"/>
      <c r="R10" s="358"/>
      <c r="S10" s="358"/>
      <c r="T10" s="358"/>
      <c r="U10" s="358"/>
      <c r="V10" s="358"/>
      <c r="W10" s="358"/>
      <c r="X10" s="358"/>
      <c r="Y10" s="358"/>
      <c r="Z10" s="358"/>
    </row>
    <row r="11" spans="1:26" ht="12.5" outlineLevel="3">
      <c r="A11" s="384">
        <v>2005</v>
      </c>
      <c r="B11" s="385" t="s">
        <v>501</v>
      </c>
      <c r="C11" s="386">
        <v>2.8</v>
      </c>
      <c r="D11" s="387">
        <v>1000</v>
      </c>
      <c r="E11" s="388">
        <f>C11/D11</f>
        <v>2.8E-3</v>
      </c>
      <c r="F11" s="386">
        <v>0.39100000000000001</v>
      </c>
      <c r="G11" s="387">
        <v>10</v>
      </c>
      <c r="H11" s="388">
        <f>F11/G11</f>
        <v>3.9100000000000003E-2</v>
      </c>
      <c r="I11" s="386">
        <v>0.05</v>
      </c>
      <c r="J11" s="387" t="s">
        <v>21</v>
      </c>
      <c r="K11" s="388" t="s">
        <v>27</v>
      </c>
    </row>
    <row r="12" spans="1:26" ht="12.5" outlineLevel="3">
      <c r="A12" s="384">
        <v>2006</v>
      </c>
      <c r="B12" s="385" t="s">
        <v>502</v>
      </c>
      <c r="C12" s="386">
        <v>15</v>
      </c>
      <c r="D12" s="387">
        <v>1000</v>
      </c>
      <c r="E12" s="388">
        <f t="shared" ref="E12:E15" si="0">C12/D12</f>
        <v>1.4999999999999999E-2</v>
      </c>
      <c r="F12" s="386">
        <v>0.41899999999999998</v>
      </c>
      <c r="G12" s="387">
        <v>10</v>
      </c>
      <c r="H12" s="388">
        <f t="shared" ref="H12:H15" si="1">F12/G12</f>
        <v>4.19E-2</v>
      </c>
      <c r="I12" s="386">
        <v>0.05</v>
      </c>
      <c r="J12" s="387" t="s">
        <v>21</v>
      </c>
      <c r="K12" s="388" t="s">
        <v>27</v>
      </c>
    </row>
    <row r="13" spans="1:26" s="383" customFormat="1" ht="12.5" outlineLevel="3">
      <c r="A13" s="384">
        <v>2007</v>
      </c>
      <c r="B13" s="385" t="s">
        <v>503</v>
      </c>
      <c r="C13" s="386">
        <v>27</v>
      </c>
      <c r="D13" s="387">
        <v>1000</v>
      </c>
      <c r="E13" s="388">
        <f t="shared" si="0"/>
        <v>2.7E-2</v>
      </c>
      <c r="F13" s="386">
        <v>0.2</v>
      </c>
      <c r="G13" s="387">
        <v>10</v>
      </c>
      <c r="H13" s="388">
        <f t="shared" si="1"/>
        <v>0.02</v>
      </c>
      <c r="I13" s="386">
        <v>0.05</v>
      </c>
      <c r="J13" s="387" t="s">
        <v>21</v>
      </c>
      <c r="K13" s="388" t="s">
        <v>27</v>
      </c>
      <c r="L13" s="358"/>
      <c r="M13" s="358"/>
      <c r="N13" s="358"/>
      <c r="O13" s="358"/>
      <c r="P13" s="358"/>
      <c r="Q13" s="358"/>
      <c r="R13" s="358"/>
      <c r="S13" s="358"/>
      <c r="T13" s="358"/>
      <c r="U13" s="358"/>
      <c r="V13" s="358"/>
      <c r="W13" s="358"/>
      <c r="X13" s="358"/>
      <c r="Y13" s="358"/>
      <c r="Z13" s="358"/>
    </row>
    <row r="14" spans="1:26" s="383" customFormat="1" ht="12.5" outlineLevel="3">
      <c r="A14" s="384">
        <v>2008</v>
      </c>
      <c r="B14" s="385" t="s">
        <v>375</v>
      </c>
      <c r="C14" s="386">
        <v>7.1</v>
      </c>
      <c r="D14" s="387">
        <v>1000</v>
      </c>
      <c r="E14" s="388">
        <f t="shared" si="0"/>
        <v>7.0999999999999995E-3</v>
      </c>
      <c r="F14" s="386">
        <v>1.9</v>
      </c>
      <c r="G14" s="387">
        <v>50</v>
      </c>
      <c r="H14" s="388">
        <f t="shared" si="1"/>
        <v>3.7999999999999999E-2</v>
      </c>
      <c r="I14" s="386">
        <v>0.05</v>
      </c>
      <c r="J14" s="387" t="s">
        <v>21</v>
      </c>
      <c r="K14" s="388" t="s">
        <v>24</v>
      </c>
      <c r="L14" s="358"/>
      <c r="M14" s="358"/>
      <c r="N14" s="358"/>
      <c r="O14" s="358"/>
      <c r="P14" s="358"/>
      <c r="Q14" s="358"/>
      <c r="R14" s="358"/>
      <c r="S14" s="358"/>
      <c r="T14" s="358"/>
      <c r="U14" s="358"/>
      <c r="V14" s="358"/>
      <c r="W14" s="358"/>
      <c r="X14" s="358"/>
      <c r="Y14" s="358"/>
      <c r="Z14" s="358"/>
    </row>
    <row r="15" spans="1:26" ht="12.5" outlineLevel="3">
      <c r="A15" s="384">
        <v>2009</v>
      </c>
      <c r="B15" s="385" t="s">
        <v>374</v>
      </c>
      <c r="C15" s="386">
        <v>4.5999999999999996</v>
      </c>
      <c r="D15" s="387">
        <v>1000</v>
      </c>
      <c r="E15" s="388">
        <f t="shared" si="0"/>
        <v>4.5999999999999999E-3</v>
      </c>
      <c r="F15" s="386">
        <v>0.14000000000000001</v>
      </c>
      <c r="G15" s="387">
        <v>10</v>
      </c>
      <c r="H15" s="388">
        <f t="shared" si="1"/>
        <v>1.4000000000000002E-2</v>
      </c>
      <c r="I15" s="386">
        <v>0.05</v>
      </c>
      <c r="J15" s="387" t="s">
        <v>21</v>
      </c>
      <c r="K15" s="388" t="s">
        <v>27</v>
      </c>
    </row>
    <row r="16" spans="1:26" s="383" customFormat="1" ht="12.5" outlineLevel="3">
      <c r="A16" s="384">
        <v>2010</v>
      </c>
      <c r="B16" s="385" t="s">
        <v>504</v>
      </c>
      <c r="C16" s="386">
        <v>0.56999999999999995</v>
      </c>
      <c r="D16" s="387">
        <v>10000</v>
      </c>
      <c r="E16" s="388">
        <f>C16/D16</f>
        <v>5.6999999999999996E-5</v>
      </c>
      <c r="F16" s="386"/>
      <c r="G16" s="387"/>
      <c r="H16" s="388">
        <f t="shared" ref="H16:H22" si="2">E16</f>
        <v>5.6999999999999996E-5</v>
      </c>
      <c r="I16" s="386">
        <v>0.05</v>
      </c>
      <c r="J16" s="387" t="s">
        <v>21</v>
      </c>
      <c r="K16" s="388" t="s">
        <v>27</v>
      </c>
      <c r="L16" s="358"/>
      <c r="M16" s="358"/>
      <c r="N16" s="358"/>
      <c r="O16" s="358"/>
      <c r="P16" s="358"/>
      <c r="Q16" s="358"/>
      <c r="R16" s="358"/>
      <c r="S16" s="358"/>
      <c r="T16" s="358"/>
      <c r="U16" s="358"/>
      <c r="V16" s="358"/>
      <c r="W16" s="358"/>
      <c r="X16" s="358"/>
      <c r="Y16" s="358"/>
      <c r="Z16" s="358"/>
    </row>
    <row r="17" spans="1:26" s="383" customFormat="1" ht="12.5" outlineLevel="3">
      <c r="A17" s="384">
        <v>2011</v>
      </c>
      <c r="B17" s="385" t="s">
        <v>373</v>
      </c>
      <c r="C17" s="386">
        <v>18</v>
      </c>
      <c r="D17" s="387">
        <v>1000</v>
      </c>
      <c r="E17" s="388">
        <f>C17/D17</f>
        <v>1.7999999999999999E-2</v>
      </c>
      <c r="F17" s="386"/>
      <c r="G17" s="387"/>
      <c r="H17" s="388">
        <f t="shared" si="2"/>
        <v>1.7999999999999999E-2</v>
      </c>
      <c r="I17" s="386">
        <v>0.05</v>
      </c>
      <c r="J17" s="387" t="s">
        <v>21</v>
      </c>
      <c r="K17" s="388" t="s">
        <v>24</v>
      </c>
      <c r="L17" s="358"/>
      <c r="M17" s="358"/>
      <c r="N17" s="358"/>
      <c r="O17" s="358"/>
      <c r="P17" s="358"/>
      <c r="Q17" s="358"/>
      <c r="R17" s="358"/>
      <c r="S17" s="358"/>
      <c r="T17" s="358"/>
      <c r="U17" s="358"/>
      <c r="V17" s="358"/>
      <c r="W17" s="358"/>
      <c r="X17" s="358"/>
      <c r="Y17" s="358"/>
      <c r="Z17" s="358"/>
    </row>
    <row r="18" spans="1:26" s="383" customFormat="1" ht="12.5" outlineLevel="3">
      <c r="A18" s="384">
        <v>2012</v>
      </c>
      <c r="B18" s="385" t="s">
        <v>372</v>
      </c>
      <c r="C18" s="386">
        <v>2</v>
      </c>
      <c r="D18" s="387">
        <v>1000</v>
      </c>
      <c r="E18" s="388">
        <f>C18/D18</f>
        <v>2E-3</v>
      </c>
      <c r="F18" s="386"/>
      <c r="G18" s="387"/>
      <c r="H18" s="388">
        <f t="shared" si="2"/>
        <v>2E-3</v>
      </c>
      <c r="I18" s="386">
        <v>0.05</v>
      </c>
      <c r="J18" s="387" t="s">
        <v>21</v>
      </c>
      <c r="K18" s="388" t="s">
        <v>24</v>
      </c>
      <c r="L18" s="358"/>
      <c r="M18" s="358"/>
      <c r="N18" s="358"/>
      <c r="O18" s="358"/>
      <c r="P18" s="358"/>
      <c r="Q18" s="358"/>
      <c r="R18" s="358"/>
      <c r="S18" s="358"/>
      <c r="T18" s="358"/>
      <c r="U18" s="358"/>
      <c r="V18" s="358"/>
      <c r="W18" s="358"/>
      <c r="X18" s="358"/>
      <c r="Y18" s="358"/>
      <c r="Z18" s="358"/>
    </row>
    <row r="19" spans="1:26" s="383" customFormat="1" ht="12.5" outlineLevel="3">
      <c r="A19" s="384">
        <v>2013</v>
      </c>
      <c r="B19" s="385" t="s">
        <v>371</v>
      </c>
      <c r="C19" s="386">
        <v>0.73</v>
      </c>
      <c r="D19" s="387">
        <v>1000</v>
      </c>
      <c r="E19" s="388">
        <f>C19/D19</f>
        <v>7.2999999999999996E-4</v>
      </c>
      <c r="F19" s="386"/>
      <c r="G19" s="387"/>
      <c r="H19" s="388">
        <f t="shared" si="2"/>
        <v>7.2999999999999996E-4</v>
      </c>
      <c r="I19" s="386">
        <v>0.05</v>
      </c>
      <c r="J19" s="387" t="s">
        <v>21</v>
      </c>
      <c r="K19" s="388" t="s">
        <v>24</v>
      </c>
      <c r="L19" s="358"/>
      <c r="M19" s="358"/>
      <c r="N19" s="358"/>
      <c r="O19" s="358"/>
      <c r="P19" s="358"/>
      <c r="Q19" s="358"/>
      <c r="R19" s="358"/>
      <c r="S19" s="358"/>
      <c r="T19" s="358"/>
      <c r="U19" s="358"/>
      <c r="V19" s="358"/>
      <c r="W19" s="358"/>
      <c r="X19" s="358"/>
      <c r="Y19" s="358"/>
      <c r="Z19" s="358"/>
    </row>
    <row r="20" spans="1:26" ht="12.5" outlineLevel="3">
      <c r="A20" s="384">
        <v>2014</v>
      </c>
      <c r="B20" s="385" t="s">
        <v>370</v>
      </c>
      <c r="C20" s="386">
        <v>100</v>
      </c>
      <c r="D20" s="387">
        <v>1000</v>
      </c>
      <c r="E20" s="388">
        <f t="shared" ref="E20:E37" si="3">C20/D20</f>
        <v>0.1</v>
      </c>
      <c r="F20" s="386"/>
      <c r="G20" s="387"/>
      <c r="H20" s="388">
        <f t="shared" si="2"/>
        <v>0.1</v>
      </c>
      <c r="I20" s="386">
        <v>0.05</v>
      </c>
      <c r="J20" s="387" t="s">
        <v>21</v>
      </c>
      <c r="K20" s="388" t="s">
        <v>24</v>
      </c>
    </row>
    <row r="21" spans="1:26" ht="12.5" outlineLevel="3">
      <c r="A21" s="384">
        <v>2015</v>
      </c>
      <c r="B21" s="385" t="s">
        <v>369</v>
      </c>
      <c r="C21" s="386">
        <v>6.6</v>
      </c>
      <c r="D21" s="387">
        <v>1000</v>
      </c>
      <c r="E21" s="388">
        <f t="shared" si="3"/>
        <v>6.6E-3</v>
      </c>
      <c r="F21" s="386"/>
      <c r="G21" s="387"/>
      <c r="H21" s="388">
        <f t="shared" si="2"/>
        <v>6.6E-3</v>
      </c>
      <c r="I21" s="386">
        <v>0.05</v>
      </c>
      <c r="J21" s="387" t="s">
        <v>21</v>
      </c>
      <c r="K21" s="388" t="s">
        <v>24</v>
      </c>
    </row>
    <row r="22" spans="1:26" ht="12.5" outlineLevel="3">
      <c r="A22" s="384">
        <v>2016</v>
      </c>
      <c r="B22" s="385" t="s">
        <v>368</v>
      </c>
      <c r="C22" s="386">
        <v>0.88</v>
      </c>
      <c r="D22" s="387">
        <v>1000</v>
      </c>
      <c r="E22" s="388">
        <f t="shared" si="3"/>
        <v>8.8000000000000003E-4</v>
      </c>
      <c r="F22" s="386"/>
      <c r="G22" s="387"/>
      <c r="H22" s="388">
        <f t="shared" si="2"/>
        <v>8.8000000000000003E-4</v>
      </c>
      <c r="I22" s="386">
        <v>0.05</v>
      </c>
      <c r="J22" s="387" t="s">
        <v>21</v>
      </c>
      <c r="K22" s="388" t="s">
        <v>24</v>
      </c>
    </row>
    <row r="23" spans="1:26" ht="12.5" outlineLevel="3">
      <c r="A23" s="384">
        <v>2017</v>
      </c>
      <c r="B23" s="385" t="s">
        <v>367</v>
      </c>
      <c r="C23" s="386">
        <v>1.96</v>
      </c>
      <c r="D23" s="387">
        <v>1000</v>
      </c>
      <c r="E23" s="388">
        <f t="shared" si="3"/>
        <v>1.9599999999999999E-3</v>
      </c>
      <c r="F23" s="386"/>
      <c r="G23" s="387"/>
      <c r="H23" s="388">
        <v>1.9599999999999999E-3</v>
      </c>
      <c r="I23" s="386">
        <v>0.5</v>
      </c>
      <c r="J23" s="387" t="s">
        <v>34</v>
      </c>
      <c r="K23" s="388" t="s">
        <v>24</v>
      </c>
    </row>
    <row r="24" spans="1:26" ht="12.5" outlineLevel="3">
      <c r="A24" s="384">
        <v>2018</v>
      </c>
      <c r="B24" s="385" t="s">
        <v>505</v>
      </c>
      <c r="C24" s="386">
        <v>10</v>
      </c>
      <c r="D24" s="387">
        <v>1000</v>
      </c>
      <c r="E24" s="388">
        <f t="shared" si="3"/>
        <v>0.01</v>
      </c>
      <c r="F24" s="386"/>
      <c r="G24" s="387"/>
      <c r="H24" s="388">
        <f>E24</f>
        <v>0.01</v>
      </c>
      <c r="I24" s="386">
        <v>0.05</v>
      </c>
      <c r="J24" s="387" t="s">
        <v>21</v>
      </c>
      <c r="K24" s="388" t="s">
        <v>24</v>
      </c>
    </row>
    <row r="25" spans="1:26" ht="13.5" customHeight="1" outlineLevel="3">
      <c r="A25" s="384">
        <v>2019</v>
      </c>
      <c r="B25" s="385" t="s">
        <v>506</v>
      </c>
      <c r="C25" s="386">
        <v>6.1</v>
      </c>
      <c r="D25" s="387">
        <v>1000</v>
      </c>
      <c r="E25" s="388">
        <f t="shared" si="3"/>
        <v>6.0999999999999995E-3</v>
      </c>
      <c r="F25" s="386"/>
      <c r="G25" s="387"/>
      <c r="H25" s="388">
        <f>E25</f>
        <v>6.0999999999999995E-3</v>
      </c>
      <c r="I25" s="386">
        <v>0.05</v>
      </c>
      <c r="J25" s="387" t="s">
        <v>21</v>
      </c>
      <c r="K25" s="388" t="s">
        <v>24</v>
      </c>
    </row>
    <row r="26" spans="1:26" ht="12.5" outlineLevel="3">
      <c r="A26" s="384">
        <v>2020</v>
      </c>
      <c r="B26" s="385" t="s">
        <v>507</v>
      </c>
      <c r="C26" s="386">
        <v>10</v>
      </c>
      <c r="D26" s="387">
        <v>1000</v>
      </c>
      <c r="E26" s="388">
        <f t="shared" si="3"/>
        <v>0.01</v>
      </c>
      <c r="F26" s="386"/>
      <c r="G26" s="387"/>
      <c r="H26" s="388">
        <f>E26</f>
        <v>0.01</v>
      </c>
      <c r="I26" s="386">
        <v>0.05</v>
      </c>
      <c r="J26" s="387" t="s">
        <v>21</v>
      </c>
      <c r="K26" s="388" t="s">
        <v>24</v>
      </c>
    </row>
    <row r="27" spans="1:26" s="383" customFormat="1" ht="12.5" outlineLevel="3">
      <c r="A27" s="384">
        <v>2021</v>
      </c>
      <c r="B27" s="385" t="s">
        <v>366</v>
      </c>
      <c r="C27" s="386">
        <v>9</v>
      </c>
      <c r="D27" s="387">
        <v>10000</v>
      </c>
      <c r="E27" s="388">
        <f>C27/D27</f>
        <v>8.9999999999999998E-4</v>
      </c>
      <c r="F27" s="386">
        <v>0.25</v>
      </c>
      <c r="G27" s="387">
        <v>50</v>
      </c>
      <c r="H27" s="388">
        <f>F27/G27</f>
        <v>5.0000000000000001E-3</v>
      </c>
      <c r="I27" s="386">
        <v>0.05</v>
      </c>
      <c r="J27" s="387" t="s">
        <v>21</v>
      </c>
      <c r="K27" s="388" t="s">
        <v>22</v>
      </c>
      <c r="L27" s="358"/>
      <c r="M27" s="358"/>
      <c r="N27" s="358"/>
      <c r="O27" s="358"/>
      <c r="P27" s="358"/>
      <c r="Q27" s="358"/>
      <c r="R27" s="358"/>
      <c r="S27" s="358"/>
      <c r="T27" s="358"/>
      <c r="U27" s="358"/>
      <c r="V27" s="358"/>
      <c r="W27" s="358"/>
      <c r="X27" s="358"/>
      <c r="Y27" s="358"/>
      <c r="Z27" s="358"/>
    </row>
    <row r="28" spans="1:26" s="383" customFormat="1" ht="12.5" outlineLevel="3">
      <c r="A28" s="384">
        <v>2022</v>
      </c>
      <c r="B28" s="385" t="s">
        <v>365</v>
      </c>
      <c r="C28" s="386">
        <v>0.80649999999999999</v>
      </c>
      <c r="D28" s="387">
        <v>1000</v>
      </c>
      <c r="E28" s="388">
        <f>C28/D28</f>
        <v>8.0650000000000003E-4</v>
      </c>
      <c r="F28" s="386">
        <v>0.23</v>
      </c>
      <c r="G28" s="387">
        <v>50</v>
      </c>
      <c r="H28" s="388">
        <f>F28/G28</f>
        <v>4.5999999999999999E-3</v>
      </c>
      <c r="I28" s="386">
        <v>0.05</v>
      </c>
      <c r="J28" s="387" t="s">
        <v>21</v>
      </c>
      <c r="K28" s="388" t="s">
        <v>22</v>
      </c>
      <c r="L28" s="358"/>
      <c r="M28" s="358"/>
      <c r="N28" s="358"/>
      <c r="O28" s="358"/>
      <c r="P28" s="358"/>
      <c r="Q28" s="358"/>
      <c r="R28" s="358"/>
      <c r="S28" s="358"/>
      <c r="T28" s="358"/>
      <c r="U28" s="358"/>
      <c r="V28" s="358"/>
      <c r="W28" s="358"/>
      <c r="X28" s="358"/>
      <c r="Y28" s="358"/>
      <c r="Z28" s="358"/>
    </row>
    <row r="29" spans="1:26" s="383" customFormat="1" ht="12.5" outlineLevel="3">
      <c r="A29" s="384">
        <v>2023</v>
      </c>
      <c r="B29" s="385" t="s">
        <v>364</v>
      </c>
      <c r="C29" s="386">
        <v>3.3</v>
      </c>
      <c r="D29" s="387">
        <v>10000</v>
      </c>
      <c r="E29" s="388">
        <f>C29/D29</f>
        <v>3.3E-4</v>
      </c>
      <c r="F29" s="386"/>
      <c r="G29" s="387"/>
      <c r="H29" s="388">
        <f>E29</f>
        <v>3.3E-4</v>
      </c>
      <c r="I29" s="386">
        <v>0.05</v>
      </c>
      <c r="J29" s="387" t="s">
        <v>21</v>
      </c>
      <c r="K29" s="388" t="s">
        <v>22</v>
      </c>
      <c r="L29" s="358"/>
      <c r="M29" s="358"/>
      <c r="N29" s="358"/>
      <c r="O29" s="358"/>
      <c r="P29" s="358"/>
      <c r="Q29" s="358"/>
      <c r="R29" s="358"/>
      <c r="S29" s="358"/>
      <c r="T29" s="358"/>
      <c r="U29" s="358"/>
      <c r="V29" s="358"/>
      <c r="W29" s="358"/>
      <c r="X29" s="358"/>
      <c r="Y29" s="358"/>
      <c r="Z29" s="358"/>
    </row>
    <row r="30" spans="1:26" ht="12.5" outlineLevel="3">
      <c r="A30" s="384">
        <v>2024</v>
      </c>
      <c r="B30" s="385" t="s">
        <v>363</v>
      </c>
      <c r="C30" s="386">
        <v>0.5</v>
      </c>
      <c r="D30" s="387">
        <v>5000</v>
      </c>
      <c r="E30" s="388">
        <f>C30/D30</f>
        <v>1E-4</v>
      </c>
      <c r="F30" s="386"/>
      <c r="G30" s="387"/>
      <c r="H30" s="388">
        <f>E30</f>
        <v>1E-4</v>
      </c>
      <c r="I30" s="386">
        <v>0.05</v>
      </c>
      <c r="J30" s="387" t="s">
        <v>21</v>
      </c>
      <c r="K30" s="388" t="s">
        <v>22</v>
      </c>
    </row>
    <row r="31" spans="1:26" ht="11.25" customHeight="1" outlineLevel="3">
      <c r="A31" s="384">
        <v>2025</v>
      </c>
      <c r="B31" s="385" t="s">
        <v>39</v>
      </c>
      <c r="C31" s="386">
        <v>22</v>
      </c>
      <c r="D31" s="387">
        <v>1000</v>
      </c>
      <c r="E31" s="388">
        <f t="shared" si="3"/>
        <v>2.1999999999999999E-2</v>
      </c>
      <c r="F31" s="386">
        <v>10</v>
      </c>
      <c r="G31" s="387">
        <v>100</v>
      </c>
      <c r="H31" s="388">
        <f>F31/G31</f>
        <v>0.1</v>
      </c>
      <c r="I31" s="386">
        <v>0.05</v>
      </c>
      <c r="J31" s="387" t="s">
        <v>21</v>
      </c>
      <c r="K31" s="388" t="s">
        <v>27</v>
      </c>
    </row>
    <row r="32" spans="1:26" s="383" customFormat="1" ht="12.5" outlineLevel="3">
      <c r="A32" s="384">
        <v>2026</v>
      </c>
      <c r="B32" s="385" t="s">
        <v>40</v>
      </c>
      <c r="C32" s="386">
        <v>56</v>
      </c>
      <c r="D32" s="387">
        <v>10000</v>
      </c>
      <c r="E32" s="388">
        <f t="shared" si="3"/>
        <v>5.5999999999999999E-3</v>
      </c>
      <c r="F32" s="386"/>
      <c r="G32" s="387"/>
      <c r="H32" s="388">
        <f>E32</f>
        <v>5.5999999999999999E-3</v>
      </c>
      <c r="I32" s="386">
        <v>0.05</v>
      </c>
      <c r="J32" s="387" t="s">
        <v>21</v>
      </c>
      <c r="K32" s="388" t="s">
        <v>27</v>
      </c>
      <c r="L32" s="358"/>
      <c r="M32" s="358"/>
      <c r="N32" s="358"/>
      <c r="O32" s="358"/>
      <c r="P32" s="358"/>
      <c r="Q32" s="358"/>
      <c r="R32" s="358"/>
      <c r="S32" s="358"/>
      <c r="T32" s="358"/>
      <c r="U32" s="358"/>
      <c r="V32" s="358"/>
      <c r="W32" s="358"/>
      <c r="X32" s="358"/>
      <c r="Y32" s="358"/>
      <c r="Z32" s="358"/>
    </row>
    <row r="33" spans="1:26" s="383" customFormat="1" ht="13" customHeight="1" outlineLevel="3">
      <c r="A33" s="384">
        <v>2027</v>
      </c>
      <c r="B33" s="385" t="s">
        <v>362</v>
      </c>
      <c r="C33" s="386">
        <v>100</v>
      </c>
      <c r="D33" s="387">
        <v>10000</v>
      </c>
      <c r="E33" s="388">
        <f>C33/D33</f>
        <v>0.01</v>
      </c>
      <c r="F33" s="386"/>
      <c r="G33" s="387"/>
      <c r="H33" s="388">
        <f>E33</f>
        <v>0.01</v>
      </c>
      <c r="I33" s="386">
        <v>0.05</v>
      </c>
      <c r="J33" s="387" t="s">
        <v>21</v>
      </c>
      <c r="K33" s="388" t="s">
        <v>24</v>
      </c>
      <c r="L33" s="358"/>
      <c r="M33" s="358"/>
      <c r="N33" s="358"/>
      <c r="O33" s="358"/>
      <c r="P33" s="358"/>
      <c r="Q33" s="358"/>
      <c r="R33" s="358"/>
      <c r="S33" s="358"/>
      <c r="T33" s="358"/>
      <c r="U33" s="358"/>
      <c r="V33" s="358"/>
      <c r="W33" s="358"/>
      <c r="X33" s="358"/>
      <c r="Y33" s="358"/>
      <c r="Z33" s="358"/>
    </row>
    <row r="34" spans="1:26" s="383" customFormat="1" ht="12.5" outlineLevel="3">
      <c r="A34" s="384">
        <v>2028</v>
      </c>
      <c r="B34" s="385" t="s">
        <v>508</v>
      </c>
      <c r="C34" s="386">
        <v>8.8000000000000007</v>
      </c>
      <c r="D34" s="387">
        <v>1000</v>
      </c>
      <c r="E34" s="388">
        <f>C34/D34</f>
        <v>8.8000000000000005E-3</v>
      </c>
      <c r="F34" s="386">
        <v>5</v>
      </c>
      <c r="G34" s="387">
        <v>100</v>
      </c>
      <c r="H34" s="388">
        <f>F34/G34</f>
        <v>0.05</v>
      </c>
      <c r="I34" s="386">
        <v>0.05</v>
      </c>
      <c r="J34" s="387" t="s">
        <v>21</v>
      </c>
      <c r="K34" s="388" t="s">
        <v>24</v>
      </c>
      <c r="L34" s="358"/>
      <c r="M34" s="358"/>
      <c r="N34" s="358"/>
      <c r="O34" s="358"/>
      <c r="P34" s="358"/>
      <c r="Q34" s="358"/>
      <c r="R34" s="358"/>
      <c r="S34" s="358"/>
      <c r="T34" s="358"/>
      <c r="U34" s="358"/>
      <c r="V34" s="358"/>
      <c r="W34" s="358"/>
      <c r="X34" s="358"/>
      <c r="Y34" s="358"/>
      <c r="Z34" s="358"/>
    </row>
    <row r="35" spans="1:26" s="383" customFormat="1" ht="12.5" outlineLevel="3">
      <c r="A35" s="384">
        <v>2029</v>
      </c>
      <c r="B35" s="385" t="s">
        <v>361</v>
      </c>
      <c r="C35" s="386">
        <v>38</v>
      </c>
      <c r="D35" s="387">
        <v>1000</v>
      </c>
      <c r="E35" s="388">
        <f>C35/D35</f>
        <v>3.7999999999999999E-2</v>
      </c>
      <c r="F35" s="386"/>
      <c r="G35" s="387"/>
      <c r="H35" s="388">
        <f>E35</f>
        <v>3.7999999999999999E-2</v>
      </c>
      <c r="I35" s="386">
        <v>0.05</v>
      </c>
      <c r="J35" s="387" t="s">
        <v>21</v>
      </c>
      <c r="K35" s="388" t="s">
        <v>22</v>
      </c>
      <c r="L35" s="358"/>
      <c r="M35" s="358"/>
      <c r="N35" s="358"/>
      <c r="O35" s="358"/>
      <c r="P35" s="358"/>
      <c r="Q35" s="358"/>
      <c r="R35" s="358"/>
      <c r="S35" s="358"/>
      <c r="T35" s="358"/>
      <c r="U35" s="358"/>
      <c r="V35" s="358"/>
      <c r="W35" s="358"/>
      <c r="X35" s="358"/>
      <c r="Y35" s="358"/>
      <c r="Z35" s="358"/>
    </row>
    <row r="36" spans="1:26" s="383" customFormat="1" ht="12.5" outlineLevel="3">
      <c r="A36" s="384">
        <v>2030</v>
      </c>
      <c r="B36" s="385" t="s">
        <v>509</v>
      </c>
      <c r="C36" s="386">
        <v>0.1</v>
      </c>
      <c r="D36" s="387">
        <v>1000</v>
      </c>
      <c r="E36" s="388">
        <f t="shared" si="3"/>
        <v>1E-4</v>
      </c>
      <c r="F36" s="386">
        <v>0.32</v>
      </c>
      <c r="G36" s="387">
        <v>100</v>
      </c>
      <c r="H36" s="388">
        <f>F36/G36</f>
        <v>3.2000000000000002E-3</v>
      </c>
      <c r="I36" s="386">
        <v>0.5</v>
      </c>
      <c r="J36" s="387" t="s">
        <v>34</v>
      </c>
      <c r="K36" s="388" t="s">
        <v>24</v>
      </c>
      <c r="L36" s="358"/>
      <c r="M36" s="358"/>
      <c r="N36" s="358"/>
      <c r="O36" s="358"/>
      <c r="P36" s="358"/>
      <c r="Q36" s="358"/>
      <c r="R36" s="358"/>
      <c r="S36" s="358"/>
      <c r="T36" s="358"/>
      <c r="U36" s="358"/>
      <c r="V36" s="358"/>
      <c r="W36" s="358"/>
      <c r="X36" s="358"/>
      <c r="Y36" s="358"/>
      <c r="Z36" s="358"/>
    </row>
    <row r="37" spans="1:26" s="383" customFormat="1" ht="12.5" outlineLevel="3">
      <c r="A37" s="384">
        <v>2031</v>
      </c>
      <c r="B37" s="385" t="s">
        <v>360</v>
      </c>
      <c r="C37" s="386">
        <v>238</v>
      </c>
      <c r="D37" s="387">
        <v>1000</v>
      </c>
      <c r="E37" s="388">
        <f t="shared" si="3"/>
        <v>0.23799999999999999</v>
      </c>
      <c r="F37" s="386"/>
      <c r="G37" s="387"/>
      <c r="H37" s="388">
        <f t="shared" ref="H37" si="4">E37</f>
        <v>0.23799999999999999</v>
      </c>
      <c r="I37" s="386">
        <v>0.05</v>
      </c>
      <c r="J37" s="387" t="s">
        <v>21</v>
      </c>
      <c r="K37" s="388" t="s">
        <v>27</v>
      </c>
      <c r="L37" s="358"/>
      <c r="M37" s="358"/>
      <c r="N37" s="358"/>
      <c r="O37" s="358"/>
      <c r="P37" s="358"/>
      <c r="Q37" s="358"/>
      <c r="R37" s="358"/>
      <c r="S37" s="358"/>
      <c r="T37" s="358"/>
      <c r="U37" s="358"/>
      <c r="V37" s="358"/>
      <c r="W37" s="358"/>
      <c r="X37" s="358"/>
      <c r="Y37" s="358"/>
      <c r="Z37" s="358"/>
    </row>
    <row r="38" spans="1:26" s="383" customFormat="1" ht="13" outlineLevel="3" thickBot="1">
      <c r="A38" s="389">
        <v>2032</v>
      </c>
      <c r="B38" s="390" t="s">
        <v>359</v>
      </c>
      <c r="C38" s="391">
        <v>25.1</v>
      </c>
      <c r="D38" s="392">
        <v>1000</v>
      </c>
      <c r="E38" s="393">
        <f>C38/D38</f>
        <v>2.5100000000000001E-2</v>
      </c>
      <c r="F38" s="391">
        <v>12.5</v>
      </c>
      <c r="G38" s="392">
        <v>50</v>
      </c>
      <c r="H38" s="393">
        <f>F38/G38</f>
        <v>0.25</v>
      </c>
      <c r="I38" s="391">
        <v>0.05</v>
      </c>
      <c r="J38" s="392" t="s">
        <v>21</v>
      </c>
      <c r="K38" s="393" t="s">
        <v>27</v>
      </c>
      <c r="L38" s="358"/>
      <c r="M38" s="358"/>
      <c r="N38" s="358"/>
      <c r="O38" s="358"/>
      <c r="P38" s="358"/>
      <c r="Q38" s="358"/>
      <c r="R38" s="358"/>
      <c r="S38" s="358"/>
      <c r="T38" s="358"/>
      <c r="U38" s="358"/>
      <c r="V38" s="358"/>
      <c r="W38" s="358"/>
      <c r="X38" s="358"/>
      <c r="Y38" s="358"/>
      <c r="Z38" s="358"/>
    </row>
    <row r="39" spans="1:26" s="383" customFormat="1" ht="13" outlineLevel="3" thickBot="1">
      <c r="A39" s="394"/>
      <c r="B39" s="395"/>
      <c r="C39" s="396"/>
      <c r="D39" s="397"/>
      <c r="E39" s="397"/>
      <c r="F39" s="396"/>
      <c r="G39" s="397"/>
      <c r="H39" s="396"/>
      <c r="I39" s="396"/>
      <c r="J39" s="396"/>
      <c r="K39"/>
      <c r="L39" s="358"/>
      <c r="M39" s="358"/>
      <c r="N39" s="358"/>
      <c r="O39" s="358"/>
      <c r="P39" s="358"/>
      <c r="Q39" s="358"/>
      <c r="R39" s="358"/>
      <c r="S39" s="358"/>
      <c r="T39" s="358"/>
      <c r="U39" s="358"/>
      <c r="V39" s="358"/>
      <c r="W39" s="358"/>
      <c r="X39" s="358"/>
      <c r="Y39" s="358"/>
      <c r="Z39" s="358"/>
    </row>
    <row r="40" spans="1:26" s="383" customFormat="1" ht="16" outlineLevel="3" thickBot="1">
      <c r="A40" s="394"/>
      <c r="B40" s="398" t="s">
        <v>44</v>
      </c>
      <c r="C40" s="399"/>
      <c r="D40" s="400"/>
      <c r="E40" s="400"/>
      <c r="F40" s="399"/>
      <c r="G40" s="400"/>
      <c r="H40" s="399"/>
      <c r="I40" s="399"/>
      <c r="J40" s="399"/>
      <c r="K40" s="401"/>
      <c r="L40" s="358"/>
      <c r="M40" s="358"/>
      <c r="N40" s="358"/>
      <c r="O40" s="358"/>
      <c r="P40" s="358"/>
      <c r="Q40" s="358"/>
      <c r="R40" s="358"/>
      <c r="S40" s="358"/>
      <c r="T40" s="358"/>
      <c r="U40" s="358"/>
      <c r="V40" s="358"/>
      <c r="W40" s="358"/>
      <c r="X40" s="358"/>
      <c r="Y40" s="358"/>
      <c r="Z40" s="358"/>
    </row>
    <row r="41" spans="1:26" s="383" customFormat="1" ht="12.5" outlineLevel="3">
      <c r="A41" s="378">
        <v>2101</v>
      </c>
      <c r="B41" s="379" t="s">
        <v>510</v>
      </c>
      <c r="C41" s="402">
        <v>7.8</v>
      </c>
      <c r="D41" s="403">
        <v>1000</v>
      </c>
      <c r="E41" s="404">
        <f>C41/D41</f>
        <v>7.7999999999999996E-3</v>
      </c>
      <c r="F41" s="402">
        <v>1.86</v>
      </c>
      <c r="G41" s="403">
        <v>10</v>
      </c>
      <c r="H41" s="404">
        <f>F41/G41</f>
        <v>0.186</v>
      </c>
      <c r="I41" s="402">
        <v>0.05</v>
      </c>
      <c r="J41" s="403" t="s">
        <v>21</v>
      </c>
      <c r="K41" s="404" t="s">
        <v>27</v>
      </c>
      <c r="L41" s="358"/>
      <c r="M41" s="358"/>
      <c r="N41" s="358"/>
      <c r="O41" s="358"/>
      <c r="P41" s="358"/>
      <c r="Q41" s="358"/>
      <c r="R41" s="358"/>
      <c r="S41" s="358"/>
      <c r="T41" s="358"/>
      <c r="U41" s="358"/>
      <c r="V41" s="358"/>
      <c r="W41" s="358"/>
      <c r="X41" s="358"/>
      <c r="Y41" s="358"/>
      <c r="Z41" s="358"/>
    </row>
    <row r="42" spans="1:26" ht="12.5" outlineLevel="3">
      <c r="A42" s="384">
        <v>2102</v>
      </c>
      <c r="B42" s="385" t="s">
        <v>511</v>
      </c>
      <c r="C42" s="386">
        <v>1</v>
      </c>
      <c r="D42" s="387">
        <v>1000</v>
      </c>
      <c r="E42" s="388">
        <f>C42/D42</f>
        <v>1E-3</v>
      </c>
      <c r="F42" s="386">
        <v>1.5</v>
      </c>
      <c r="G42" s="387">
        <v>10</v>
      </c>
      <c r="H42" s="388">
        <f>F42/G42</f>
        <v>0.15</v>
      </c>
      <c r="I42" s="386">
        <v>0.05</v>
      </c>
      <c r="J42" s="387" t="s">
        <v>21</v>
      </c>
      <c r="K42" s="388" t="s">
        <v>27</v>
      </c>
    </row>
    <row r="43" spans="1:26" ht="12.5" outlineLevel="3">
      <c r="A43" s="384">
        <v>2103</v>
      </c>
      <c r="B43" s="385" t="s">
        <v>512</v>
      </c>
      <c r="C43" s="386"/>
      <c r="D43" s="387"/>
      <c r="E43" s="388">
        <v>2.5</v>
      </c>
      <c r="F43" s="386">
        <v>25</v>
      </c>
      <c r="G43" s="387">
        <v>10</v>
      </c>
      <c r="H43" s="388">
        <f>F43/G43</f>
        <v>2.5</v>
      </c>
      <c r="I43" s="386">
        <v>0.05</v>
      </c>
      <c r="J43" s="387" t="s">
        <v>21</v>
      </c>
      <c r="K43" s="388" t="s">
        <v>27</v>
      </c>
    </row>
    <row r="44" spans="1:26" ht="12.5" outlineLevel="3">
      <c r="A44" s="384">
        <v>2104</v>
      </c>
      <c r="B44" s="385" t="s">
        <v>513</v>
      </c>
      <c r="C44" s="386">
        <v>5.6</v>
      </c>
      <c r="D44" s="387">
        <v>1000</v>
      </c>
      <c r="E44" s="388">
        <f t="shared" ref="E44:E53" si="5">C44/D44</f>
        <v>5.5999999999999999E-3</v>
      </c>
      <c r="F44" s="386"/>
      <c r="G44" s="387"/>
      <c r="H44" s="388">
        <f t="shared" ref="H44:H46" si="6">E44</f>
        <v>5.5999999999999999E-3</v>
      </c>
      <c r="I44" s="386">
        <v>0.05</v>
      </c>
      <c r="J44" s="387" t="s">
        <v>21</v>
      </c>
      <c r="K44" s="388" t="s">
        <v>27</v>
      </c>
    </row>
    <row r="45" spans="1:26" ht="12.5" outlineLevel="3">
      <c r="A45" s="384">
        <v>2105</v>
      </c>
      <c r="B45" s="385" t="s">
        <v>514</v>
      </c>
      <c r="C45" s="386">
        <v>5</v>
      </c>
      <c r="D45" s="387">
        <v>1000</v>
      </c>
      <c r="E45" s="388">
        <f t="shared" si="5"/>
        <v>5.0000000000000001E-3</v>
      </c>
      <c r="F45" s="386"/>
      <c r="G45" s="387"/>
      <c r="H45" s="388">
        <f t="shared" si="6"/>
        <v>5.0000000000000001E-3</v>
      </c>
      <c r="I45" s="386">
        <v>0.05</v>
      </c>
      <c r="J45" s="387" t="s">
        <v>21</v>
      </c>
      <c r="K45" s="388" t="s">
        <v>27</v>
      </c>
    </row>
    <row r="46" spans="1:26" ht="12.5" outlineLevel="3">
      <c r="A46" s="384">
        <v>2106</v>
      </c>
      <c r="B46" s="385" t="s">
        <v>515</v>
      </c>
      <c r="C46" s="386">
        <v>1</v>
      </c>
      <c r="D46" s="387">
        <v>1000</v>
      </c>
      <c r="E46" s="388">
        <f t="shared" si="5"/>
        <v>1E-3</v>
      </c>
      <c r="F46" s="386"/>
      <c r="G46" s="387"/>
      <c r="H46" s="388">
        <f t="shared" si="6"/>
        <v>1E-3</v>
      </c>
      <c r="I46" s="386">
        <v>0.05</v>
      </c>
      <c r="J46" s="387" t="s">
        <v>21</v>
      </c>
      <c r="K46" s="388" t="s">
        <v>24</v>
      </c>
    </row>
    <row r="47" spans="1:26" ht="13.5" customHeight="1" outlineLevel="3">
      <c r="A47" s="384">
        <v>2107</v>
      </c>
      <c r="B47" s="385" t="s">
        <v>516</v>
      </c>
      <c r="C47" s="386">
        <v>37.299999999999997</v>
      </c>
      <c r="D47" s="387">
        <v>5000</v>
      </c>
      <c r="E47" s="388">
        <f t="shared" si="5"/>
        <v>7.4599999999999996E-3</v>
      </c>
      <c r="F47" s="386">
        <v>1.5</v>
      </c>
      <c r="G47" s="387">
        <v>10</v>
      </c>
      <c r="H47" s="388">
        <f>F47/G47</f>
        <v>0.15</v>
      </c>
      <c r="I47" s="386">
        <v>0.05</v>
      </c>
      <c r="J47" s="387" t="s">
        <v>21</v>
      </c>
      <c r="K47" s="388" t="s">
        <v>24</v>
      </c>
    </row>
    <row r="48" spans="1:26" ht="12.5" outlineLevel="3">
      <c r="A48" s="384">
        <v>2108</v>
      </c>
      <c r="B48" s="385" t="s">
        <v>517</v>
      </c>
      <c r="C48" s="386">
        <v>10</v>
      </c>
      <c r="D48" s="387">
        <v>1000</v>
      </c>
      <c r="E48" s="388">
        <f t="shared" si="5"/>
        <v>0.01</v>
      </c>
      <c r="F48" s="386"/>
      <c r="G48" s="387"/>
      <c r="H48" s="388">
        <f>E48</f>
        <v>0.01</v>
      </c>
      <c r="I48" s="386">
        <v>0.05</v>
      </c>
      <c r="J48" s="387" t="s">
        <v>21</v>
      </c>
      <c r="K48" s="388" t="s">
        <v>27</v>
      </c>
    </row>
    <row r="49" spans="1:26" s="383" customFormat="1" ht="12.5" outlineLevel="3">
      <c r="A49" s="384">
        <v>2109</v>
      </c>
      <c r="B49" s="385" t="s">
        <v>518</v>
      </c>
      <c r="C49" s="386">
        <v>0.43</v>
      </c>
      <c r="D49" s="387">
        <v>1000</v>
      </c>
      <c r="E49" s="388">
        <f>C49/D49</f>
        <v>4.2999999999999999E-4</v>
      </c>
      <c r="F49" s="386">
        <v>0.28999999999999998</v>
      </c>
      <c r="G49" s="387">
        <v>10</v>
      </c>
      <c r="H49" s="388">
        <f>F49/G49</f>
        <v>2.8999999999999998E-2</v>
      </c>
      <c r="I49" s="386">
        <v>0.05</v>
      </c>
      <c r="J49" s="387" t="s">
        <v>21</v>
      </c>
      <c r="K49" s="388" t="s">
        <v>27</v>
      </c>
      <c r="L49" s="358"/>
      <c r="M49" s="358"/>
      <c r="N49" s="358"/>
      <c r="O49" s="358"/>
      <c r="P49" s="358"/>
      <c r="Q49" s="358"/>
      <c r="R49" s="358"/>
      <c r="S49" s="358"/>
      <c r="T49" s="358"/>
      <c r="U49" s="358"/>
      <c r="V49" s="358"/>
      <c r="W49" s="358"/>
      <c r="X49" s="358"/>
      <c r="Y49" s="358"/>
      <c r="Z49" s="358"/>
    </row>
    <row r="50" spans="1:26" s="383" customFormat="1" ht="12.5" outlineLevel="3">
      <c r="A50" s="384">
        <v>2110</v>
      </c>
      <c r="B50" s="385" t="s">
        <v>519</v>
      </c>
      <c r="C50" s="386">
        <v>0.43</v>
      </c>
      <c r="D50" s="387">
        <v>1000</v>
      </c>
      <c r="E50" s="388">
        <f>C50/D50</f>
        <v>4.2999999999999999E-4</v>
      </c>
      <c r="F50" s="386">
        <v>0.37</v>
      </c>
      <c r="G50" s="387">
        <v>10</v>
      </c>
      <c r="H50" s="388">
        <f>F50/G50</f>
        <v>3.6999999999999998E-2</v>
      </c>
      <c r="I50" s="386">
        <v>0.05</v>
      </c>
      <c r="J50" s="387" t="s">
        <v>21</v>
      </c>
      <c r="K50" s="388" t="s">
        <v>27</v>
      </c>
      <c r="L50" s="358"/>
      <c r="M50" s="358"/>
      <c r="N50" s="358"/>
      <c r="O50" s="358"/>
      <c r="P50" s="358"/>
      <c r="Q50" s="358"/>
      <c r="R50" s="358"/>
      <c r="S50" s="358"/>
      <c r="T50" s="358"/>
      <c r="U50" s="358"/>
      <c r="V50" s="358"/>
      <c r="W50" s="358"/>
      <c r="X50" s="358"/>
      <c r="Y50" s="358"/>
      <c r="Z50" s="358"/>
    </row>
    <row r="51" spans="1:26" ht="12.5" outlineLevel="3">
      <c r="A51" s="384">
        <v>2111</v>
      </c>
      <c r="B51" s="385" t="s">
        <v>520</v>
      </c>
      <c r="C51" s="386">
        <v>0.4</v>
      </c>
      <c r="D51" s="387">
        <v>1000</v>
      </c>
      <c r="E51" s="388">
        <f>C51/D51</f>
        <v>4.0000000000000002E-4</v>
      </c>
      <c r="F51" s="386">
        <v>0.27</v>
      </c>
      <c r="G51" s="387">
        <v>10</v>
      </c>
      <c r="H51" s="388">
        <f>F51/G51</f>
        <v>2.7000000000000003E-2</v>
      </c>
      <c r="I51" s="386">
        <v>0.05</v>
      </c>
      <c r="J51" s="387" t="s">
        <v>21</v>
      </c>
      <c r="K51" s="388" t="s">
        <v>27</v>
      </c>
    </row>
    <row r="52" spans="1:26" ht="12" customHeight="1" outlineLevel="3">
      <c r="A52" s="384">
        <v>2112</v>
      </c>
      <c r="B52" s="385" t="s">
        <v>521</v>
      </c>
      <c r="C52" s="386">
        <v>0.23</v>
      </c>
      <c r="D52" s="387">
        <v>1000</v>
      </c>
      <c r="E52" s="388">
        <f>C52/D52</f>
        <v>2.3000000000000001E-4</v>
      </c>
      <c r="F52" s="386">
        <v>0.18</v>
      </c>
      <c r="G52" s="387">
        <v>100</v>
      </c>
      <c r="H52" s="388">
        <f>F52/G52</f>
        <v>1.8E-3</v>
      </c>
      <c r="I52" s="386">
        <v>0.05</v>
      </c>
      <c r="J52" s="387" t="s">
        <v>21</v>
      </c>
      <c r="K52" s="388" t="s">
        <v>24</v>
      </c>
    </row>
    <row r="53" spans="1:26" ht="13" outlineLevel="3">
      <c r="A53" s="384">
        <v>2113</v>
      </c>
      <c r="B53" s="385" t="s">
        <v>522</v>
      </c>
      <c r="C53" s="386">
        <v>1</v>
      </c>
      <c r="D53" s="387">
        <v>1000</v>
      </c>
      <c r="E53" s="388">
        <f t="shared" si="5"/>
        <v>1E-3</v>
      </c>
      <c r="F53" s="386">
        <v>0.74</v>
      </c>
      <c r="G53" s="387">
        <v>10</v>
      </c>
      <c r="H53" s="388">
        <f t="shared" ref="H53:H67" si="7">F53/G53</f>
        <v>7.3999999999999996E-2</v>
      </c>
      <c r="I53" s="386">
        <v>0.05</v>
      </c>
      <c r="J53" s="387" t="s">
        <v>21</v>
      </c>
      <c r="K53" s="388" t="s">
        <v>24</v>
      </c>
    </row>
    <row r="54" spans="1:26" ht="12.5" outlineLevel="3">
      <c r="A54" s="384">
        <v>2114</v>
      </c>
      <c r="B54" s="385" t="s">
        <v>523</v>
      </c>
      <c r="C54" s="386">
        <v>1</v>
      </c>
      <c r="D54" s="387">
        <v>1000</v>
      </c>
      <c r="E54" s="388">
        <f>C54/D54</f>
        <v>1E-3</v>
      </c>
      <c r="F54" s="386">
        <v>0.6</v>
      </c>
      <c r="G54" s="387">
        <v>10</v>
      </c>
      <c r="H54" s="388">
        <f t="shared" si="7"/>
        <v>0.06</v>
      </c>
      <c r="I54" s="386">
        <v>0.05</v>
      </c>
      <c r="J54" s="387" t="s">
        <v>21</v>
      </c>
      <c r="K54" s="388" t="s">
        <v>24</v>
      </c>
    </row>
    <row r="55" spans="1:26" s="383" customFormat="1" ht="13" outlineLevel="3">
      <c r="A55" s="384">
        <v>2115</v>
      </c>
      <c r="B55" s="385" t="s">
        <v>524</v>
      </c>
      <c r="C55" s="386">
        <v>1</v>
      </c>
      <c r="D55" s="387">
        <v>1000</v>
      </c>
      <c r="E55" s="388">
        <f>C55/D55</f>
        <v>1E-3</v>
      </c>
      <c r="F55" s="386">
        <v>1.58</v>
      </c>
      <c r="G55" s="387">
        <v>50</v>
      </c>
      <c r="H55" s="388">
        <f t="shared" si="7"/>
        <v>3.1600000000000003E-2</v>
      </c>
      <c r="I55" s="386">
        <v>0.05</v>
      </c>
      <c r="J55" s="387" t="s">
        <v>21</v>
      </c>
      <c r="K55" s="388" t="s">
        <v>24</v>
      </c>
    </row>
    <row r="56" spans="1:26" ht="13" outlineLevel="3">
      <c r="A56" s="384">
        <v>2116</v>
      </c>
      <c r="B56" s="385" t="s">
        <v>525</v>
      </c>
      <c r="C56" s="386"/>
      <c r="D56" s="387"/>
      <c r="E56" s="388">
        <v>0.01</v>
      </c>
      <c r="F56" s="386">
        <v>0.1</v>
      </c>
      <c r="G56" s="387">
        <v>10</v>
      </c>
      <c r="H56" s="388">
        <f t="shared" si="7"/>
        <v>0.01</v>
      </c>
      <c r="I56" s="386">
        <v>0.05</v>
      </c>
      <c r="J56" s="387" t="s">
        <v>21</v>
      </c>
      <c r="K56" s="388" t="s">
        <v>27</v>
      </c>
    </row>
    <row r="57" spans="1:26" ht="13" outlineLevel="3">
      <c r="A57" s="384">
        <v>2117</v>
      </c>
      <c r="B57" s="385" t="s">
        <v>526</v>
      </c>
      <c r="C57" s="386">
        <v>0.4</v>
      </c>
      <c r="D57" s="387">
        <v>1000</v>
      </c>
      <c r="E57" s="388">
        <f t="shared" ref="E57:E64" si="8">C57/D57</f>
        <v>4.0000000000000002E-4</v>
      </c>
      <c r="F57" s="386">
        <v>0.12</v>
      </c>
      <c r="G57" s="387">
        <v>10</v>
      </c>
      <c r="H57" s="388">
        <f t="shared" si="7"/>
        <v>1.2E-2</v>
      </c>
      <c r="I57" s="386">
        <v>0.05</v>
      </c>
      <c r="J57" s="387" t="s">
        <v>21</v>
      </c>
      <c r="K57" s="388" t="s">
        <v>27</v>
      </c>
    </row>
    <row r="58" spans="1:26" ht="12.5" outlineLevel="3">
      <c r="A58" s="384">
        <v>2118</v>
      </c>
      <c r="B58" s="385" t="s">
        <v>527</v>
      </c>
      <c r="C58" s="386">
        <v>0.7</v>
      </c>
      <c r="D58" s="387">
        <v>1000</v>
      </c>
      <c r="E58" s="388">
        <f t="shared" si="8"/>
        <v>6.9999999999999999E-4</v>
      </c>
      <c r="F58" s="386">
        <v>4.8600000000000003</v>
      </c>
      <c r="G58" s="387">
        <v>10</v>
      </c>
      <c r="H58" s="388">
        <f t="shared" si="7"/>
        <v>0.48600000000000004</v>
      </c>
      <c r="I58" s="386">
        <v>0.05</v>
      </c>
      <c r="J58" s="387" t="s">
        <v>21</v>
      </c>
      <c r="K58" s="388" t="s">
        <v>27</v>
      </c>
    </row>
    <row r="59" spans="1:26" ht="12.5" outlineLevel="3">
      <c r="A59" s="384">
        <v>2119</v>
      </c>
      <c r="B59" s="385" t="s">
        <v>528</v>
      </c>
      <c r="C59" s="386">
        <v>13</v>
      </c>
      <c r="D59" s="387">
        <v>1000</v>
      </c>
      <c r="E59" s="388">
        <f t="shared" si="8"/>
        <v>1.2999999999999999E-2</v>
      </c>
      <c r="F59" s="386">
        <v>4.8600000000000003</v>
      </c>
      <c r="G59" s="387">
        <v>10</v>
      </c>
      <c r="H59" s="388">
        <f t="shared" si="7"/>
        <v>0.48600000000000004</v>
      </c>
      <c r="I59" s="386">
        <v>0.05</v>
      </c>
      <c r="J59" s="387" t="s">
        <v>21</v>
      </c>
      <c r="K59" s="388" t="s">
        <v>24</v>
      </c>
    </row>
    <row r="60" spans="1:26" ht="13" outlineLevel="3">
      <c r="A60" s="384">
        <v>2120</v>
      </c>
      <c r="B60" s="385" t="s">
        <v>529</v>
      </c>
      <c r="C60" s="386">
        <v>130</v>
      </c>
      <c r="D60" s="387">
        <v>1000</v>
      </c>
      <c r="E60" s="388">
        <f t="shared" si="8"/>
        <v>0.13</v>
      </c>
      <c r="F60" s="386">
        <v>56</v>
      </c>
      <c r="G60" s="387">
        <v>10</v>
      </c>
      <c r="H60" s="388">
        <f t="shared" si="7"/>
        <v>5.6</v>
      </c>
      <c r="I60" s="386">
        <v>0.5</v>
      </c>
      <c r="J60" s="387" t="s">
        <v>34</v>
      </c>
      <c r="K60" s="388" t="s">
        <v>24</v>
      </c>
    </row>
    <row r="61" spans="1:26" ht="12.5" outlineLevel="3">
      <c r="A61" s="384">
        <v>2121</v>
      </c>
      <c r="B61" s="385" t="s">
        <v>530</v>
      </c>
      <c r="C61" s="386">
        <v>0.3</v>
      </c>
      <c r="D61" s="387">
        <v>1000</v>
      </c>
      <c r="E61" s="388">
        <f t="shared" si="8"/>
        <v>2.9999999999999997E-4</v>
      </c>
      <c r="F61" s="386">
        <v>0.47</v>
      </c>
      <c r="G61" s="387">
        <v>10</v>
      </c>
      <c r="H61" s="388">
        <f t="shared" si="7"/>
        <v>4.7E-2</v>
      </c>
      <c r="I61" s="386">
        <v>0.05</v>
      </c>
      <c r="J61" s="387" t="s">
        <v>21</v>
      </c>
      <c r="K61" s="388" t="s">
        <v>27</v>
      </c>
    </row>
    <row r="62" spans="1:26" s="383" customFormat="1" ht="12.5" outlineLevel="3">
      <c r="A62" s="384">
        <v>2122</v>
      </c>
      <c r="B62" s="385" t="s">
        <v>531</v>
      </c>
      <c r="C62" s="386">
        <v>1</v>
      </c>
      <c r="D62" s="387">
        <v>1000</v>
      </c>
      <c r="E62" s="388">
        <f t="shared" si="8"/>
        <v>1E-3</v>
      </c>
      <c r="F62" s="386">
        <v>0.2</v>
      </c>
      <c r="G62" s="387">
        <v>10</v>
      </c>
      <c r="H62" s="388">
        <f t="shared" si="7"/>
        <v>0.02</v>
      </c>
      <c r="I62" s="386">
        <v>0.05</v>
      </c>
      <c r="J62" s="387" t="s">
        <v>21</v>
      </c>
      <c r="K62" s="388" t="s">
        <v>24</v>
      </c>
      <c r="L62" s="358"/>
      <c r="M62" s="358"/>
      <c r="N62" s="358"/>
      <c r="O62" s="358"/>
      <c r="P62" s="358"/>
      <c r="Q62" s="358"/>
      <c r="R62" s="358"/>
      <c r="S62" s="358"/>
      <c r="T62" s="358"/>
      <c r="U62" s="358"/>
      <c r="V62" s="358"/>
      <c r="W62" s="358"/>
      <c r="X62" s="358"/>
      <c r="Y62" s="358"/>
      <c r="Z62" s="358"/>
    </row>
    <row r="63" spans="1:26" s="383" customFormat="1" ht="12.5" outlineLevel="3">
      <c r="A63" s="384">
        <v>2123</v>
      </c>
      <c r="B63" s="385" t="s">
        <v>532</v>
      </c>
      <c r="C63" s="386">
        <v>1</v>
      </c>
      <c r="D63" s="387">
        <v>1000</v>
      </c>
      <c r="E63" s="388">
        <f t="shared" si="8"/>
        <v>1E-3</v>
      </c>
      <c r="F63" s="386">
        <v>0.39</v>
      </c>
      <c r="G63" s="387">
        <v>10</v>
      </c>
      <c r="H63" s="388">
        <f t="shared" si="7"/>
        <v>3.9E-2</v>
      </c>
      <c r="I63" s="386">
        <v>0.05</v>
      </c>
      <c r="J63" s="387" t="s">
        <v>21</v>
      </c>
      <c r="K63" s="388" t="s">
        <v>27</v>
      </c>
      <c r="L63" s="358"/>
      <c r="M63" s="358"/>
      <c r="N63" s="358"/>
      <c r="O63" s="358"/>
      <c r="P63" s="358"/>
      <c r="Q63" s="358"/>
      <c r="R63" s="358"/>
      <c r="S63" s="358"/>
      <c r="T63" s="358"/>
      <c r="U63" s="358"/>
      <c r="V63" s="358"/>
      <c r="W63" s="358"/>
      <c r="X63" s="358"/>
      <c r="Y63" s="358"/>
      <c r="Z63" s="358"/>
    </row>
    <row r="64" spans="1:26" ht="12.5" outlineLevel="3">
      <c r="A64" s="384">
        <v>2124</v>
      </c>
      <c r="B64" s="385" t="s">
        <v>533</v>
      </c>
      <c r="C64" s="386">
        <v>1</v>
      </c>
      <c r="D64" s="387">
        <v>1000</v>
      </c>
      <c r="E64" s="388">
        <f t="shared" si="8"/>
        <v>1E-3</v>
      </c>
      <c r="F64" s="386">
        <v>1.52</v>
      </c>
      <c r="G64" s="387">
        <v>10</v>
      </c>
      <c r="H64" s="388">
        <f t="shared" si="7"/>
        <v>0.152</v>
      </c>
      <c r="I64" s="386">
        <v>0.05</v>
      </c>
      <c r="J64" s="387" t="s">
        <v>21</v>
      </c>
      <c r="K64" s="388" t="s">
        <v>24</v>
      </c>
    </row>
    <row r="65" spans="1:26" ht="12.5" outlineLevel="3">
      <c r="A65" s="384">
        <v>2125</v>
      </c>
      <c r="B65" s="385" t="s">
        <v>534</v>
      </c>
      <c r="C65" s="386"/>
      <c r="D65" s="387"/>
      <c r="E65" s="388">
        <v>5.4000000000000003E-3</v>
      </c>
      <c r="F65" s="386">
        <v>5.3999999999999999E-2</v>
      </c>
      <c r="G65" s="387">
        <v>10</v>
      </c>
      <c r="H65" s="388">
        <f t="shared" si="7"/>
        <v>5.4000000000000003E-3</v>
      </c>
      <c r="I65" s="386">
        <v>0.05</v>
      </c>
      <c r="J65" s="387" t="s">
        <v>21</v>
      </c>
      <c r="K65" s="388" t="s">
        <v>24</v>
      </c>
    </row>
    <row r="66" spans="1:26" ht="12.5" outlineLevel="3">
      <c r="A66" s="384">
        <v>2126</v>
      </c>
      <c r="B66" s="385" t="s">
        <v>535</v>
      </c>
      <c r="C66" s="386">
        <v>3.2</v>
      </c>
      <c r="D66" s="387">
        <v>1000</v>
      </c>
      <c r="E66" s="388">
        <f t="shared" ref="E66:E79" si="9">C66/D66</f>
        <v>3.2000000000000002E-3</v>
      </c>
      <c r="F66" s="386">
        <v>8.2000000000000003E-2</v>
      </c>
      <c r="G66" s="387">
        <v>10</v>
      </c>
      <c r="H66" s="388">
        <f t="shared" si="7"/>
        <v>8.2000000000000007E-3</v>
      </c>
      <c r="I66" s="386">
        <v>0.05</v>
      </c>
      <c r="J66" s="387" t="s">
        <v>21</v>
      </c>
      <c r="K66" s="388" t="s">
        <v>27</v>
      </c>
    </row>
    <row r="67" spans="1:26" s="383" customFormat="1" ht="12.5" outlineLevel="3">
      <c r="A67" s="384">
        <v>2127</v>
      </c>
      <c r="B67" s="385" t="s">
        <v>536</v>
      </c>
      <c r="C67" s="386">
        <v>0.72</v>
      </c>
      <c r="D67" s="387">
        <v>1000</v>
      </c>
      <c r="E67" s="388">
        <f t="shared" si="9"/>
        <v>7.1999999999999994E-4</v>
      </c>
      <c r="F67" s="386">
        <v>0.11</v>
      </c>
      <c r="G67" s="387">
        <v>10</v>
      </c>
      <c r="H67" s="388">
        <f t="shared" si="7"/>
        <v>1.0999999999999999E-2</v>
      </c>
      <c r="I67" s="386">
        <v>0.05</v>
      </c>
      <c r="J67" s="387" t="s">
        <v>21</v>
      </c>
      <c r="K67" s="388" t="s">
        <v>27</v>
      </c>
      <c r="L67" s="358"/>
      <c r="M67" s="358"/>
      <c r="N67" s="358"/>
      <c r="O67" s="358"/>
      <c r="P67" s="358"/>
      <c r="Q67" s="358"/>
      <c r="R67" s="358"/>
      <c r="S67" s="358"/>
      <c r="T67" s="358"/>
      <c r="U67" s="358"/>
      <c r="V67" s="358"/>
      <c r="W67" s="358"/>
      <c r="X67" s="358"/>
      <c r="Y67" s="358"/>
      <c r="Z67" s="358"/>
    </row>
    <row r="68" spans="1:26" ht="12.5" outlineLevel="3">
      <c r="A68" s="384">
        <v>2128</v>
      </c>
      <c r="B68" s="385" t="s">
        <v>537</v>
      </c>
      <c r="C68" s="386">
        <v>4.0999999999999996</v>
      </c>
      <c r="D68" s="387">
        <v>1000</v>
      </c>
      <c r="E68" s="388">
        <f t="shared" si="9"/>
        <v>4.0999999999999995E-3</v>
      </c>
      <c r="F68" s="386">
        <v>28.6</v>
      </c>
      <c r="G68" s="387">
        <v>10</v>
      </c>
      <c r="H68" s="388">
        <f>F68/G68</f>
        <v>2.8600000000000003</v>
      </c>
      <c r="I68" s="386">
        <v>0.05</v>
      </c>
      <c r="J68" s="387" t="s">
        <v>21</v>
      </c>
      <c r="K68" s="388" t="s">
        <v>27</v>
      </c>
    </row>
    <row r="69" spans="1:26" ht="12.5" outlineLevel="3">
      <c r="A69" s="384">
        <v>2129</v>
      </c>
      <c r="B69" s="385" t="s">
        <v>538</v>
      </c>
      <c r="C69" s="386">
        <v>30</v>
      </c>
      <c r="D69" s="387">
        <v>1000</v>
      </c>
      <c r="E69" s="388">
        <f t="shared" si="9"/>
        <v>0.03</v>
      </c>
      <c r="F69" s="386"/>
      <c r="G69" s="387"/>
      <c r="H69" s="388">
        <f>E69</f>
        <v>0.03</v>
      </c>
      <c r="I69" s="386">
        <v>0.5</v>
      </c>
      <c r="J69" s="387" t="s">
        <v>34</v>
      </c>
      <c r="K69" s="388" t="s">
        <v>27</v>
      </c>
    </row>
    <row r="70" spans="1:26" ht="12.5" outlineLevel="3">
      <c r="A70" s="384">
        <v>2130</v>
      </c>
      <c r="B70" s="385" t="s">
        <v>358</v>
      </c>
      <c r="C70" s="386">
        <v>0.78</v>
      </c>
      <c r="D70" s="387">
        <v>1000</v>
      </c>
      <c r="E70" s="388">
        <f t="shared" si="9"/>
        <v>7.7999999999999999E-4</v>
      </c>
      <c r="F70" s="386">
        <v>0.36</v>
      </c>
      <c r="G70" s="387">
        <v>100</v>
      </c>
      <c r="H70" s="388">
        <f>F70/G70</f>
        <v>3.5999999999999999E-3</v>
      </c>
      <c r="I70" s="386">
        <v>0.05</v>
      </c>
      <c r="J70" s="387" t="s">
        <v>21</v>
      </c>
      <c r="K70" s="388" t="s">
        <v>24</v>
      </c>
    </row>
    <row r="71" spans="1:26" ht="12.5" outlineLevel="3">
      <c r="A71" s="384">
        <v>2131</v>
      </c>
      <c r="B71" s="385" t="s">
        <v>539</v>
      </c>
      <c r="C71" s="386">
        <v>3.2</v>
      </c>
      <c r="D71" s="387">
        <v>5000</v>
      </c>
      <c r="E71" s="388">
        <f t="shared" si="9"/>
        <v>6.4000000000000005E-4</v>
      </c>
      <c r="F71" s="386">
        <v>1</v>
      </c>
      <c r="G71" s="387">
        <v>100</v>
      </c>
      <c r="H71" s="388">
        <f>F71/G71</f>
        <v>0.01</v>
      </c>
      <c r="I71" s="386">
        <v>0.05</v>
      </c>
      <c r="J71" s="387" t="s">
        <v>21</v>
      </c>
      <c r="K71" s="388" t="s">
        <v>24</v>
      </c>
    </row>
    <row r="72" spans="1:26" s="383" customFormat="1" ht="12.5" outlineLevel="3">
      <c r="A72" s="384">
        <v>2132</v>
      </c>
      <c r="B72" s="385" t="s">
        <v>357</v>
      </c>
      <c r="C72" s="386">
        <v>10</v>
      </c>
      <c r="D72" s="387">
        <v>1000</v>
      </c>
      <c r="E72" s="388">
        <f t="shared" si="9"/>
        <v>0.01</v>
      </c>
      <c r="F72" s="386"/>
      <c r="G72" s="387"/>
      <c r="H72" s="388">
        <f>E72</f>
        <v>0.01</v>
      </c>
      <c r="I72" s="386">
        <v>0.05</v>
      </c>
      <c r="J72" s="387" t="s">
        <v>21</v>
      </c>
      <c r="K72" s="388" t="s">
        <v>27</v>
      </c>
      <c r="L72" s="358"/>
      <c r="M72" s="358"/>
      <c r="N72" s="358"/>
      <c r="O72" s="358"/>
      <c r="P72" s="358"/>
      <c r="Q72" s="358"/>
      <c r="R72" s="358"/>
      <c r="S72" s="358"/>
      <c r="T72" s="358"/>
      <c r="U72" s="358"/>
      <c r="V72" s="358"/>
      <c r="W72" s="358"/>
      <c r="X72" s="358"/>
      <c r="Y72" s="358"/>
      <c r="Z72" s="358"/>
    </row>
    <row r="73" spans="1:26" ht="12.5" outlineLevel="3">
      <c r="A73" s="384">
        <v>2133</v>
      </c>
      <c r="B73" s="385" t="s">
        <v>356</v>
      </c>
      <c r="C73" s="386">
        <v>10</v>
      </c>
      <c r="D73" s="387">
        <v>1000</v>
      </c>
      <c r="E73" s="388">
        <f t="shared" si="9"/>
        <v>0.01</v>
      </c>
      <c r="F73" s="386"/>
      <c r="G73" s="387"/>
      <c r="H73" s="388">
        <f>E73</f>
        <v>0.01</v>
      </c>
      <c r="I73" s="386">
        <v>0.05</v>
      </c>
      <c r="J73" s="387" t="s">
        <v>21</v>
      </c>
      <c r="K73" s="388" t="s">
        <v>27</v>
      </c>
    </row>
    <row r="74" spans="1:26" ht="12.5" outlineLevel="3">
      <c r="A74" s="384">
        <v>2134</v>
      </c>
      <c r="B74" s="385" t="s">
        <v>540</v>
      </c>
      <c r="C74" s="386">
        <v>28</v>
      </c>
      <c r="D74" s="387">
        <v>1000</v>
      </c>
      <c r="E74" s="388">
        <f t="shared" si="9"/>
        <v>2.8000000000000001E-2</v>
      </c>
      <c r="F74" s="386">
        <v>1.75</v>
      </c>
      <c r="G74" s="387">
        <v>10</v>
      </c>
      <c r="H74" s="388">
        <f t="shared" ref="H74" si="10">F74/G74</f>
        <v>0.17499999999999999</v>
      </c>
      <c r="I74" s="386">
        <v>0.05</v>
      </c>
      <c r="J74" s="387" t="s">
        <v>21</v>
      </c>
      <c r="K74" s="388" t="s">
        <v>27</v>
      </c>
    </row>
    <row r="75" spans="1:26" ht="12.5" outlineLevel="3">
      <c r="A75" s="384">
        <v>2135</v>
      </c>
      <c r="B75" s="385" t="s">
        <v>355</v>
      </c>
      <c r="C75" s="386">
        <v>480</v>
      </c>
      <c r="D75" s="387">
        <v>1000</v>
      </c>
      <c r="E75" s="388">
        <f t="shared" si="9"/>
        <v>0.48</v>
      </c>
      <c r="F75" s="386">
        <v>100</v>
      </c>
      <c r="G75" s="387">
        <v>100</v>
      </c>
      <c r="H75" s="388">
        <f>F75/G75</f>
        <v>1</v>
      </c>
      <c r="I75" s="386">
        <v>0.05</v>
      </c>
      <c r="J75" s="387" t="s">
        <v>21</v>
      </c>
      <c r="K75" s="388" t="s">
        <v>22</v>
      </c>
    </row>
    <row r="76" spans="1:26" ht="12.5" outlineLevel="3">
      <c r="A76" s="384">
        <v>2136</v>
      </c>
      <c r="B76" s="385" t="s">
        <v>541</v>
      </c>
      <c r="C76" s="386">
        <v>8.6999999999999993</v>
      </c>
      <c r="D76" s="387">
        <v>1000</v>
      </c>
      <c r="E76" s="388">
        <f t="shared" si="9"/>
        <v>8.6999999999999994E-3</v>
      </c>
      <c r="F76" s="386">
        <v>1.75</v>
      </c>
      <c r="G76" s="387">
        <v>10</v>
      </c>
      <c r="H76" s="388">
        <f>F76/G76</f>
        <v>0.17499999999999999</v>
      </c>
      <c r="I76" s="386">
        <v>0.05</v>
      </c>
      <c r="J76" s="387" t="s">
        <v>21</v>
      </c>
      <c r="K76" s="388" t="s">
        <v>27</v>
      </c>
    </row>
    <row r="77" spans="1:26" ht="12.75" customHeight="1" outlineLevel="3">
      <c r="A77" s="384">
        <v>2137</v>
      </c>
      <c r="B77" s="385" t="s">
        <v>542</v>
      </c>
      <c r="C77" s="386"/>
      <c r="D77" s="387"/>
      <c r="E77" s="388">
        <v>0.17499999999999999</v>
      </c>
      <c r="F77" s="386">
        <v>1.75</v>
      </c>
      <c r="G77" s="387">
        <v>10</v>
      </c>
      <c r="H77" s="388">
        <f>F77/G77</f>
        <v>0.17499999999999999</v>
      </c>
      <c r="I77" s="386">
        <v>0.05</v>
      </c>
      <c r="J77" s="387" t="s">
        <v>21</v>
      </c>
      <c r="K77" s="388" t="s">
        <v>24</v>
      </c>
    </row>
    <row r="78" spans="1:26" s="383" customFormat="1" ht="11.25" customHeight="1" outlineLevel="3">
      <c r="A78" s="384">
        <v>2138</v>
      </c>
      <c r="B78" s="385" t="s">
        <v>354</v>
      </c>
      <c r="C78" s="386">
        <v>9.5</v>
      </c>
      <c r="D78" s="387">
        <v>1000</v>
      </c>
      <c r="E78" s="388">
        <f>C78/D78</f>
        <v>9.4999999999999998E-3</v>
      </c>
      <c r="F78" s="386">
        <v>7.0000000000000007E-2</v>
      </c>
      <c r="G78" s="387">
        <v>10</v>
      </c>
      <c r="H78" s="388">
        <f>F78/G78</f>
        <v>7.000000000000001E-3</v>
      </c>
      <c r="I78" s="386">
        <v>0.05</v>
      </c>
      <c r="J78" s="387" t="s">
        <v>21</v>
      </c>
      <c r="K78" s="388" t="s">
        <v>27</v>
      </c>
      <c r="L78" s="358"/>
      <c r="M78" s="358"/>
      <c r="N78" s="358"/>
      <c r="O78" s="358"/>
      <c r="P78" s="358"/>
      <c r="Q78" s="358"/>
      <c r="R78" s="358"/>
      <c r="S78" s="358"/>
      <c r="T78" s="358"/>
      <c r="U78" s="358"/>
      <c r="V78" s="358"/>
      <c r="W78" s="358"/>
      <c r="X78" s="358"/>
      <c r="Y78" s="358"/>
      <c r="Z78" s="358"/>
    </row>
    <row r="79" spans="1:26" s="383" customFormat="1" ht="11.25" customHeight="1" outlineLevel="3">
      <c r="A79" s="384">
        <v>2139</v>
      </c>
      <c r="B79" s="385" t="s">
        <v>353</v>
      </c>
      <c r="C79" s="386">
        <v>17</v>
      </c>
      <c r="D79" s="387">
        <v>10000</v>
      </c>
      <c r="E79" s="388">
        <f t="shared" si="9"/>
        <v>1.6999999999999999E-3</v>
      </c>
      <c r="F79" s="386"/>
      <c r="G79" s="387"/>
      <c r="H79" s="388">
        <f>E79</f>
        <v>1.6999999999999999E-3</v>
      </c>
      <c r="I79" s="386">
        <v>0.05</v>
      </c>
      <c r="J79" s="387" t="s">
        <v>21</v>
      </c>
      <c r="K79" s="388" t="s">
        <v>27</v>
      </c>
      <c r="L79" s="358"/>
      <c r="M79" s="358"/>
      <c r="N79" s="358"/>
      <c r="O79" s="358"/>
      <c r="P79" s="358"/>
      <c r="Q79" s="358"/>
      <c r="R79" s="358"/>
      <c r="S79" s="358"/>
      <c r="T79" s="358"/>
      <c r="U79" s="358"/>
      <c r="V79" s="358"/>
      <c r="W79" s="358"/>
      <c r="X79" s="358"/>
      <c r="Y79" s="358"/>
      <c r="Z79" s="358"/>
    </row>
    <row r="80" spans="1:26" s="383" customFormat="1" ht="11.25" customHeight="1" outlineLevel="3">
      <c r="A80" s="384">
        <v>2140</v>
      </c>
      <c r="B80" s="385" t="s">
        <v>352</v>
      </c>
      <c r="C80" s="386">
        <v>2</v>
      </c>
      <c r="D80" s="387">
        <v>1000</v>
      </c>
      <c r="E80" s="388">
        <f>C80/D80</f>
        <v>2E-3</v>
      </c>
      <c r="F80" s="386">
        <v>7.0000000000000007E-2</v>
      </c>
      <c r="G80" s="387">
        <v>10</v>
      </c>
      <c r="H80" s="388">
        <f>F80/G80</f>
        <v>7.000000000000001E-3</v>
      </c>
      <c r="I80" s="386">
        <v>0.05</v>
      </c>
      <c r="J80" s="387" t="s">
        <v>21</v>
      </c>
      <c r="K80" s="388" t="s">
        <v>27</v>
      </c>
      <c r="L80" s="358"/>
      <c r="M80" s="358"/>
      <c r="N80" s="358"/>
      <c r="O80" s="358"/>
      <c r="P80" s="358"/>
      <c r="Q80" s="358"/>
      <c r="R80" s="358"/>
      <c r="S80" s="358"/>
      <c r="T80" s="358"/>
      <c r="U80" s="358"/>
      <c r="V80" s="358"/>
      <c r="W80" s="358"/>
      <c r="X80" s="358"/>
      <c r="Y80" s="358"/>
      <c r="Z80" s="358"/>
    </row>
    <row r="81" spans="1:26" ht="12" customHeight="1" outlineLevel="3">
      <c r="A81" s="384">
        <v>2141</v>
      </c>
      <c r="B81" s="385" t="s">
        <v>78</v>
      </c>
      <c r="C81" s="386">
        <v>7</v>
      </c>
      <c r="D81" s="387">
        <v>1000</v>
      </c>
      <c r="E81" s="388">
        <f>C81/D81</f>
        <v>7.0000000000000001E-3</v>
      </c>
      <c r="F81" s="386"/>
      <c r="G81" s="387"/>
      <c r="H81" s="388">
        <f>E81</f>
        <v>7.0000000000000001E-3</v>
      </c>
      <c r="I81" s="386">
        <v>0.05</v>
      </c>
      <c r="J81" s="387" t="s">
        <v>21</v>
      </c>
      <c r="K81" s="388" t="s">
        <v>27</v>
      </c>
    </row>
    <row r="82" spans="1:26" ht="12.5" outlineLevel="3">
      <c r="A82" s="384">
        <v>2142</v>
      </c>
      <c r="B82" s="385" t="s">
        <v>543</v>
      </c>
      <c r="C82" s="386">
        <v>6.4</v>
      </c>
      <c r="D82" s="387">
        <v>5000</v>
      </c>
      <c r="E82" s="388">
        <f t="shared" ref="E82:E94" si="11">C82/D82</f>
        <v>1.2800000000000001E-3</v>
      </c>
      <c r="F82" s="386"/>
      <c r="G82" s="387"/>
      <c r="H82" s="388">
        <f>E82</f>
        <v>1.2800000000000001E-3</v>
      </c>
      <c r="I82" s="386">
        <v>0.05</v>
      </c>
      <c r="J82" s="387" t="s">
        <v>21</v>
      </c>
      <c r="K82" s="388" t="s">
        <v>24</v>
      </c>
    </row>
    <row r="83" spans="1:26" ht="14.25" customHeight="1" outlineLevel="3">
      <c r="A83" s="384">
        <v>2143</v>
      </c>
      <c r="B83" s="385" t="s">
        <v>351</v>
      </c>
      <c r="C83" s="386">
        <v>0.1</v>
      </c>
      <c r="D83" s="387">
        <v>5000</v>
      </c>
      <c r="E83" s="388">
        <f t="shared" si="11"/>
        <v>2.0000000000000002E-5</v>
      </c>
      <c r="F83" s="386">
        <v>1.07E-3</v>
      </c>
      <c r="G83" s="387">
        <v>100</v>
      </c>
      <c r="H83" s="388">
        <f>F83/G83</f>
        <v>1.0699999999999999E-5</v>
      </c>
      <c r="I83" s="386">
        <v>0.05</v>
      </c>
      <c r="J83" s="387" t="s">
        <v>21</v>
      </c>
      <c r="K83" s="388" t="s">
        <v>24</v>
      </c>
    </row>
    <row r="84" spans="1:26" ht="12.5" outlineLevel="3">
      <c r="A84" s="384">
        <v>2144</v>
      </c>
      <c r="B84" s="385" t="s">
        <v>544</v>
      </c>
      <c r="C84" s="386">
        <f>(0.5+0.13)/2</f>
        <v>0.315</v>
      </c>
      <c r="D84" s="387">
        <v>5000</v>
      </c>
      <c r="E84" s="388">
        <f t="shared" si="11"/>
        <v>6.3E-5</v>
      </c>
      <c r="F84" s="386">
        <v>1.07E-3</v>
      </c>
      <c r="G84" s="387">
        <v>100</v>
      </c>
      <c r="H84" s="388">
        <f>F84/G84</f>
        <v>1.0699999999999999E-5</v>
      </c>
      <c r="I84" s="386">
        <v>0.05</v>
      </c>
      <c r="J84" s="387" t="s">
        <v>21</v>
      </c>
      <c r="K84" s="388" t="s">
        <v>24</v>
      </c>
    </row>
    <row r="85" spans="1:26" ht="12.5" outlineLevel="3">
      <c r="A85" s="384">
        <v>2145</v>
      </c>
      <c r="B85" s="385" t="s">
        <v>545</v>
      </c>
      <c r="C85" s="386">
        <f>(0.42+0.46)/2</f>
        <v>0.44</v>
      </c>
      <c r="D85" s="387">
        <v>1000</v>
      </c>
      <c r="E85" s="388">
        <f t="shared" si="11"/>
        <v>4.4000000000000002E-4</v>
      </c>
      <c r="F85" s="386"/>
      <c r="G85" s="387"/>
      <c r="H85" s="388">
        <f>E85</f>
        <v>4.4000000000000002E-4</v>
      </c>
      <c r="I85" s="386">
        <v>0.05</v>
      </c>
      <c r="J85" s="387" t="s">
        <v>21</v>
      </c>
      <c r="K85" s="388" t="s">
        <v>24</v>
      </c>
    </row>
    <row r="86" spans="1:26" ht="12.5" outlineLevel="3">
      <c r="A86" s="384">
        <v>2146</v>
      </c>
      <c r="B86" s="385" t="s">
        <v>350</v>
      </c>
      <c r="C86" s="386">
        <v>3.6</v>
      </c>
      <c r="D86" s="387">
        <v>1000</v>
      </c>
      <c r="E86" s="388">
        <f t="shared" si="11"/>
        <v>3.5999999999999999E-3</v>
      </c>
      <c r="F86" s="386"/>
      <c r="G86" s="387"/>
      <c r="H86" s="388">
        <f>E86</f>
        <v>3.5999999999999999E-3</v>
      </c>
      <c r="I86" s="386">
        <v>0.5</v>
      </c>
      <c r="J86" s="387" t="s">
        <v>34</v>
      </c>
      <c r="K86" s="388" t="s">
        <v>24</v>
      </c>
    </row>
    <row r="87" spans="1:26" ht="12.5" outlineLevel="3">
      <c r="A87" s="384">
        <v>2147</v>
      </c>
      <c r="B87" s="385" t="s">
        <v>546</v>
      </c>
      <c r="C87" s="386">
        <f>(0.295+0.41)/2</f>
        <v>0.35249999999999998</v>
      </c>
      <c r="D87" s="387">
        <v>10000</v>
      </c>
      <c r="E87" s="405">
        <f t="shared" si="11"/>
        <v>3.5249999999999996E-5</v>
      </c>
      <c r="F87" s="386">
        <v>1.07E-3</v>
      </c>
      <c r="G87" s="387">
        <v>100</v>
      </c>
      <c r="H87" s="388">
        <f>F87/G87</f>
        <v>1.0699999999999999E-5</v>
      </c>
      <c r="I87" s="386">
        <v>0.05</v>
      </c>
      <c r="J87" s="387" t="s">
        <v>21</v>
      </c>
      <c r="K87" s="388" t="s">
        <v>24</v>
      </c>
    </row>
    <row r="88" spans="1:26" ht="12.5" outlineLevel="3">
      <c r="A88" s="384">
        <v>2148</v>
      </c>
      <c r="B88" s="385" t="s">
        <v>547</v>
      </c>
      <c r="C88" s="386">
        <v>0.01</v>
      </c>
      <c r="D88" s="387">
        <v>1000</v>
      </c>
      <c r="E88" s="388">
        <f t="shared" si="11"/>
        <v>1.0000000000000001E-5</v>
      </c>
      <c r="F88" s="386"/>
      <c r="G88" s="387"/>
      <c r="H88" s="388">
        <f>E88</f>
        <v>1.0000000000000001E-5</v>
      </c>
      <c r="I88" s="386">
        <v>0.05</v>
      </c>
      <c r="J88" s="387" t="s">
        <v>21</v>
      </c>
      <c r="K88" s="388" t="s">
        <v>24</v>
      </c>
    </row>
    <row r="89" spans="1:26" ht="12.5" outlineLevel="3">
      <c r="A89" s="384">
        <v>2149</v>
      </c>
      <c r="B89" s="385" t="s">
        <v>548</v>
      </c>
      <c r="C89" s="386">
        <v>1</v>
      </c>
      <c r="D89" s="387">
        <v>10000</v>
      </c>
      <c r="E89" s="388">
        <f t="shared" si="11"/>
        <v>1E-4</v>
      </c>
      <c r="F89" s="386"/>
      <c r="G89" s="387"/>
      <c r="H89" s="388">
        <f>E89</f>
        <v>1E-4</v>
      </c>
      <c r="I89" s="386">
        <v>0.5</v>
      </c>
      <c r="J89" s="387" t="s">
        <v>34</v>
      </c>
      <c r="K89" s="388" t="s">
        <v>24</v>
      </c>
    </row>
    <row r="90" spans="1:26" ht="12.5" outlineLevel="3">
      <c r="A90" s="384">
        <v>2150</v>
      </c>
      <c r="B90" s="385" t="s">
        <v>349</v>
      </c>
      <c r="C90" s="406">
        <v>100</v>
      </c>
      <c r="D90" s="407">
        <v>1000</v>
      </c>
      <c r="E90" s="408">
        <f t="shared" si="11"/>
        <v>0.1</v>
      </c>
      <c r="F90" s="386">
        <v>100</v>
      </c>
      <c r="G90" s="387">
        <v>50</v>
      </c>
      <c r="H90" s="408">
        <f>F90/G90</f>
        <v>2</v>
      </c>
      <c r="I90" s="409">
        <v>0.5</v>
      </c>
      <c r="J90" s="410" t="s">
        <v>21</v>
      </c>
      <c r="K90" s="411" t="s">
        <v>24</v>
      </c>
    </row>
    <row r="91" spans="1:26" ht="12.5" outlineLevel="3">
      <c r="A91" s="384">
        <v>2151</v>
      </c>
      <c r="B91" s="385" t="s">
        <v>348</v>
      </c>
      <c r="C91" s="406">
        <v>100</v>
      </c>
      <c r="D91" s="407">
        <v>1000</v>
      </c>
      <c r="E91" s="408">
        <f t="shared" si="11"/>
        <v>0.1</v>
      </c>
      <c r="F91" s="386"/>
      <c r="G91" s="387"/>
      <c r="H91" s="408">
        <v>0.1</v>
      </c>
      <c r="I91" s="409">
        <v>0.5</v>
      </c>
      <c r="J91" s="410" t="s">
        <v>34</v>
      </c>
      <c r="K91" s="411" t="s">
        <v>24</v>
      </c>
    </row>
    <row r="92" spans="1:26" ht="12.5" outlineLevel="3">
      <c r="A92" s="384">
        <v>2152</v>
      </c>
      <c r="B92" s="385" t="s">
        <v>347</v>
      </c>
      <c r="C92" s="386">
        <v>39</v>
      </c>
      <c r="D92" s="387">
        <v>1000</v>
      </c>
      <c r="E92" s="388">
        <f t="shared" si="11"/>
        <v>3.9E-2</v>
      </c>
      <c r="F92" s="386">
        <v>3.2</v>
      </c>
      <c r="G92" s="387">
        <v>50</v>
      </c>
      <c r="H92" s="388">
        <f>+F92/G92</f>
        <v>6.4000000000000001E-2</v>
      </c>
      <c r="I92" s="386">
        <v>0.05</v>
      </c>
      <c r="J92" s="387" t="s">
        <v>21</v>
      </c>
      <c r="K92" s="388" t="s">
        <v>27</v>
      </c>
    </row>
    <row r="93" spans="1:26" ht="12.5" outlineLevel="3">
      <c r="A93" s="384">
        <v>2153</v>
      </c>
      <c r="B93" s="385" t="s">
        <v>346</v>
      </c>
      <c r="C93" s="386">
        <v>100</v>
      </c>
      <c r="D93" s="387">
        <v>1000</v>
      </c>
      <c r="E93" s="388">
        <f t="shared" si="11"/>
        <v>0.1</v>
      </c>
      <c r="F93" s="386">
        <v>100</v>
      </c>
      <c r="G93" s="387">
        <v>50</v>
      </c>
      <c r="H93" s="388">
        <f>+F93/G93</f>
        <v>2</v>
      </c>
      <c r="I93" s="386">
        <v>0.05</v>
      </c>
      <c r="J93" s="387" t="s">
        <v>21</v>
      </c>
      <c r="K93" s="388" t="s">
        <v>24</v>
      </c>
    </row>
    <row r="94" spans="1:26" ht="13" outlineLevel="3" thickBot="1">
      <c r="A94" s="384">
        <v>2154</v>
      </c>
      <c r="B94" s="390" t="s">
        <v>549</v>
      </c>
      <c r="C94" s="391">
        <v>12.1</v>
      </c>
      <c r="D94" s="392">
        <v>1000</v>
      </c>
      <c r="E94" s="393">
        <f t="shared" si="11"/>
        <v>1.21E-2</v>
      </c>
      <c r="F94" s="391">
        <v>0.254</v>
      </c>
      <c r="G94" s="392">
        <v>10</v>
      </c>
      <c r="H94" s="393">
        <f>F94/G94</f>
        <v>2.5399999999999999E-2</v>
      </c>
      <c r="I94" s="391">
        <v>0.05</v>
      </c>
      <c r="J94" s="392" t="s">
        <v>21</v>
      </c>
      <c r="K94" s="393" t="s">
        <v>27</v>
      </c>
    </row>
    <row r="95" spans="1:26" ht="13" outlineLevel="3" thickBot="1">
      <c r="A95" s="394"/>
      <c r="B95" s="395"/>
      <c r="C95" s="397"/>
      <c r="D95" s="397"/>
      <c r="E95" s="397"/>
      <c r="F95" s="397"/>
      <c r="G95" s="397"/>
      <c r="H95" s="397"/>
      <c r="I95" s="397"/>
      <c r="J95" s="397"/>
      <c r="K95" s="397"/>
    </row>
    <row r="96" spans="1:26" s="383" customFormat="1" ht="16" thickBot="1">
      <c r="A96" s="394"/>
      <c r="B96" s="398" t="s">
        <v>79</v>
      </c>
      <c r="C96" s="400"/>
      <c r="D96" s="400"/>
      <c r="E96" s="400"/>
      <c r="F96" s="400"/>
      <c r="G96" s="400"/>
      <c r="H96" s="400"/>
      <c r="I96" s="400"/>
      <c r="J96" s="400"/>
      <c r="K96" s="412"/>
      <c r="L96" s="358"/>
      <c r="M96" s="358"/>
      <c r="N96" s="358"/>
      <c r="O96" s="358"/>
      <c r="P96" s="358"/>
      <c r="Q96" s="358"/>
      <c r="R96" s="358"/>
      <c r="S96" s="358"/>
      <c r="T96" s="358"/>
      <c r="U96" s="358"/>
      <c r="V96" s="358"/>
      <c r="W96" s="358"/>
      <c r="X96" s="358"/>
      <c r="Y96" s="358"/>
      <c r="Z96" s="358"/>
    </row>
    <row r="97" spans="1:26" s="383" customFormat="1" ht="12.5">
      <c r="A97" s="378">
        <v>2201</v>
      </c>
      <c r="B97" s="413" t="s">
        <v>345</v>
      </c>
      <c r="C97" s="402">
        <v>1.7</v>
      </c>
      <c r="D97" s="403">
        <v>1000</v>
      </c>
      <c r="E97" s="404">
        <f t="shared" ref="E97:E103" si="12">C97/D97</f>
        <v>1.6999999999999999E-3</v>
      </c>
      <c r="F97" s="402">
        <v>0.13500000000000001</v>
      </c>
      <c r="G97" s="403">
        <v>10</v>
      </c>
      <c r="H97" s="404">
        <f>F97/G97</f>
        <v>1.3500000000000002E-2</v>
      </c>
      <c r="I97" s="402">
        <v>0.05</v>
      </c>
      <c r="J97" s="403" t="s">
        <v>21</v>
      </c>
      <c r="K97" s="404" t="s">
        <v>27</v>
      </c>
      <c r="L97" s="358"/>
      <c r="M97" s="358"/>
      <c r="N97" s="358"/>
      <c r="O97" s="358"/>
      <c r="P97" s="358"/>
      <c r="Q97" s="358"/>
      <c r="R97" s="358"/>
      <c r="S97" s="358"/>
      <c r="T97" s="358"/>
      <c r="U97" s="358"/>
      <c r="V97" s="358"/>
      <c r="W97" s="358"/>
      <c r="X97" s="358"/>
      <c r="Y97" s="358"/>
      <c r="Z97" s="358"/>
    </row>
    <row r="98" spans="1:26" ht="12.5" outlineLevel="3">
      <c r="A98" s="384">
        <v>2202</v>
      </c>
      <c r="B98" s="385" t="s">
        <v>344</v>
      </c>
      <c r="C98" s="386">
        <v>0.92500000000000004</v>
      </c>
      <c r="D98" s="387">
        <v>1000</v>
      </c>
      <c r="E98" s="388">
        <f t="shared" si="12"/>
        <v>9.2500000000000004E-4</v>
      </c>
      <c r="F98" s="386">
        <v>0.13500000000000001</v>
      </c>
      <c r="G98" s="387">
        <v>10</v>
      </c>
      <c r="H98" s="388">
        <f>F98/G98</f>
        <v>1.3500000000000002E-2</v>
      </c>
      <c r="I98" s="386">
        <v>0.05</v>
      </c>
      <c r="J98" s="387" t="s">
        <v>21</v>
      </c>
      <c r="K98" s="388" t="s">
        <v>27</v>
      </c>
    </row>
    <row r="99" spans="1:26" s="383" customFormat="1" ht="12.5" outlineLevel="3">
      <c r="A99" s="384">
        <v>2203</v>
      </c>
      <c r="B99" s="414" t="s">
        <v>343</v>
      </c>
      <c r="C99" s="386">
        <v>0.3</v>
      </c>
      <c r="D99" s="387">
        <v>1000</v>
      </c>
      <c r="E99" s="388">
        <f t="shared" si="12"/>
        <v>2.9999999999999997E-4</v>
      </c>
      <c r="F99" s="386"/>
      <c r="G99" s="387"/>
      <c r="H99" s="388">
        <f>E99</f>
        <v>2.9999999999999997E-4</v>
      </c>
      <c r="I99" s="386">
        <v>0.05</v>
      </c>
      <c r="J99" s="387" t="s">
        <v>21</v>
      </c>
      <c r="K99" s="388" t="s">
        <v>27</v>
      </c>
      <c r="L99" s="358"/>
      <c r="M99" s="358"/>
      <c r="N99" s="358"/>
      <c r="O99" s="358"/>
      <c r="P99" s="358"/>
      <c r="Q99" s="358"/>
      <c r="R99" s="358"/>
      <c r="S99" s="358"/>
      <c r="T99" s="358"/>
      <c r="U99" s="358"/>
      <c r="V99" s="358"/>
      <c r="W99" s="358"/>
      <c r="X99" s="358"/>
      <c r="Y99" s="358"/>
      <c r="Z99" s="358"/>
    </row>
    <row r="100" spans="1:26" ht="12.5" outlineLevel="3">
      <c r="A100" s="384">
        <v>2204</v>
      </c>
      <c r="B100" s="414" t="s">
        <v>342</v>
      </c>
      <c r="C100" s="386">
        <v>3.4</v>
      </c>
      <c r="D100" s="387">
        <v>1000</v>
      </c>
      <c r="E100" s="388">
        <f t="shared" si="12"/>
        <v>3.3999999999999998E-3</v>
      </c>
      <c r="F100" s="386"/>
      <c r="G100" s="387"/>
      <c r="H100" s="388">
        <f>E100</f>
        <v>3.3999999999999998E-3</v>
      </c>
      <c r="I100" s="386">
        <v>0.05</v>
      </c>
      <c r="J100" s="387" t="s">
        <v>21</v>
      </c>
      <c r="K100" s="388" t="s">
        <v>24</v>
      </c>
    </row>
    <row r="101" spans="1:26" s="383" customFormat="1" ht="12.5" outlineLevel="3">
      <c r="A101" s="384">
        <v>2205</v>
      </c>
      <c r="B101" s="414" t="s">
        <v>341</v>
      </c>
      <c r="C101" s="386">
        <v>0.68</v>
      </c>
      <c r="D101" s="387">
        <v>5000</v>
      </c>
      <c r="E101" s="388">
        <f t="shared" si="12"/>
        <v>1.36E-4</v>
      </c>
      <c r="F101" s="386">
        <v>0.3</v>
      </c>
      <c r="G101" s="387">
        <v>10</v>
      </c>
      <c r="H101" s="388">
        <f>F101/G101</f>
        <v>0.03</v>
      </c>
      <c r="I101" s="386">
        <v>0.05</v>
      </c>
      <c r="J101" s="387" t="s">
        <v>21</v>
      </c>
      <c r="K101" s="388" t="s">
        <v>24</v>
      </c>
    </row>
    <row r="102" spans="1:26" ht="12.5" outlineLevel="3">
      <c r="A102" s="384">
        <v>2206</v>
      </c>
      <c r="B102" s="414" t="s">
        <v>340</v>
      </c>
      <c r="C102" s="386">
        <v>0.13400000000000001</v>
      </c>
      <c r="D102" s="387">
        <v>1000</v>
      </c>
      <c r="E102" s="388">
        <f t="shared" si="12"/>
        <v>1.34E-4</v>
      </c>
      <c r="F102" s="386">
        <v>6.7000000000000004E-2</v>
      </c>
      <c r="G102" s="387">
        <v>10</v>
      </c>
      <c r="H102" s="388">
        <f>F102/G102</f>
        <v>6.7000000000000002E-3</v>
      </c>
      <c r="I102" s="386">
        <v>0.05</v>
      </c>
      <c r="J102" s="387" t="s">
        <v>21</v>
      </c>
      <c r="K102" s="388" t="s">
        <v>24</v>
      </c>
    </row>
    <row r="103" spans="1:26" s="383" customFormat="1" ht="13" outlineLevel="4" thickBot="1">
      <c r="A103" s="389">
        <v>2207</v>
      </c>
      <c r="B103" s="415" t="s">
        <v>339</v>
      </c>
      <c r="C103" s="391">
        <f>(5.3+1.6)/2</f>
        <v>3.45</v>
      </c>
      <c r="D103" s="392">
        <v>1000</v>
      </c>
      <c r="E103" s="393">
        <f t="shared" si="12"/>
        <v>3.4500000000000004E-3</v>
      </c>
      <c r="F103" s="391"/>
      <c r="G103" s="392"/>
      <c r="H103" s="393">
        <f>E103</f>
        <v>3.4500000000000004E-3</v>
      </c>
      <c r="I103" s="391">
        <v>0.05</v>
      </c>
      <c r="J103" s="392" t="s">
        <v>21</v>
      </c>
      <c r="K103" s="393" t="s">
        <v>27</v>
      </c>
      <c r="L103" s="358"/>
      <c r="M103" s="358"/>
      <c r="N103" s="358"/>
      <c r="O103" s="358"/>
      <c r="P103" s="358"/>
      <c r="Q103" s="358"/>
      <c r="R103" s="358"/>
      <c r="S103" s="358"/>
      <c r="T103" s="358"/>
      <c r="U103" s="358"/>
      <c r="V103" s="358"/>
      <c r="W103" s="358"/>
      <c r="X103" s="358"/>
      <c r="Y103" s="358"/>
      <c r="Z103" s="358"/>
    </row>
    <row r="104" spans="1:26" s="383" customFormat="1" ht="13" outlineLevel="4" thickBot="1">
      <c r="A104" s="394"/>
      <c r="B104" s="395"/>
      <c r="C104" s="397"/>
      <c r="D104" s="397"/>
      <c r="E104" s="397"/>
      <c r="F104" s="397"/>
      <c r="G104" s="397"/>
      <c r="H104" s="397"/>
      <c r="I104" s="397"/>
      <c r="J104" s="397"/>
      <c r="K104" s="397"/>
      <c r="L104" s="358"/>
      <c r="M104" s="358"/>
      <c r="N104" s="358"/>
      <c r="O104" s="358"/>
      <c r="P104" s="358"/>
      <c r="Q104" s="358"/>
      <c r="R104" s="358"/>
      <c r="S104" s="358"/>
      <c r="T104" s="358"/>
      <c r="U104" s="358"/>
      <c r="V104" s="358"/>
      <c r="W104" s="358"/>
      <c r="X104" s="358"/>
      <c r="Y104" s="358"/>
      <c r="Z104" s="358"/>
    </row>
    <row r="105" spans="1:26" s="383" customFormat="1" ht="16" outlineLevel="4" thickBot="1">
      <c r="A105" s="394"/>
      <c r="B105" s="398" t="s">
        <v>83</v>
      </c>
      <c r="C105" s="400"/>
      <c r="D105" s="400"/>
      <c r="E105" s="400"/>
      <c r="F105" s="400"/>
      <c r="G105" s="400"/>
      <c r="H105" s="400"/>
      <c r="I105" s="400"/>
      <c r="J105" s="400"/>
      <c r="K105" s="412"/>
      <c r="L105" s="358"/>
      <c r="M105" s="358"/>
      <c r="N105" s="358"/>
      <c r="O105" s="358"/>
      <c r="P105" s="358"/>
      <c r="Q105" s="358"/>
      <c r="R105" s="358"/>
      <c r="S105" s="358"/>
      <c r="T105" s="358"/>
      <c r="U105" s="358"/>
      <c r="V105" s="358"/>
      <c r="W105" s="358"/>
      <c r="X105" s="358"/>
      <c r="Y105" s="358"/>
      <c r="Z105" s="358"/>
    </row>
    <row r="106" spans="1:26" s="383" customFormat="1" ht="12.5" outlineLevel="4">
      <c r="A106" s="378">
        <v>2301</v>
      </c>
      <c r="B106" s="416" t="s">
        <v>338</v>
      </c>
      <c r="C106" s="402">
        <v>0.08</v>
      </c>
      <c r="D106" s="403">
        <v>1000</v>
      </c>
      <c r="E106" s="404">
        <f>C106/D106</f>
        <v>8.0000000000000007E-5</v>
      </c>
      <c r="F106" s="402">
        <v>6.7999999999999996E-3</v>
      </c>
      <c r="G106" s="403">
        <v>10</v>
      </c>
      <c r="H106" s="404">
        <f t="shared" ref="H106:H109" si="13">F106/G106</f>
        <v>6.7999999999999994E-4</v>
      </c>
      <c r="I106" s="417">
        <v>0.05</v>
      </c>
      <c r="J106" s="403" t="s">
        <v>21</v>
      </c>
      <c r="K106" s="404" t="s">
        <v>24</v>
      </c>
      <c r="L106" s="358"/>
      <c r="M106" s="358"/>
      <c r="N106" s="358"/>
      <c r="O106" s="358"/>
      <c r="P106" s="358"/>
      <c r="Q106" s="358"/>
      <c r="R106" s="358"/>
      <c r="S106" s="358"/>
      <c r="T106" s="358"/>
      <c r="U106" s="358"/>
      <c r="V106" s="358"/>
      <c r="W106" s="358"/>
      <c r="X106" s="358"/>
      <c r="Y106" s="358"/>
      <c r="Z106" s="358"/>
    </row>
    <row r="107" spans="1:26" ht="12.5" outlineLevel="3">
      <c r="A107" s="384">
        <v>2302</v>
      </c>
      <c r="B107" s="418" t="s">
        <v>337</v>
      </c>
      <c r="C107" s="386">
        <v>0.05</v>
      </c>
      <c r="D107" s="387">
        <v>1000</v>
      </c>
      <c r="E107" s="388">
        <f>C107/D107</f>
        <v>5.0000000000000002E-5</v>
      </c>
      <c r="F107" s="386">
        <v>2.5000000000000001E-2</v>
      </c>
      <c r="G107" s="387">
        <v>10</v>
      </c>
      <c r="H107" s="388">
        <f t="shared" si="13"/>
        <v>2.5000000000000001E-3</v>
      </c>
      <c r="I107" s="419">
        <v>0.05</v>
      </c>
      <c r="J107" s="387" t="s">
        <v>21</v>
      </c>
      <c r="K107" s="388" t="s">
        <v>24</v>
      </c>
    </row>
    <row r="108" spans="1:26" ht="12.5" outlineLevel="3">
      <c r="A108" s="384">
        <v>2303</v>
      </c>
      <c r="B108" s="418" t="s">
        <v>336</v>
      </c>
      <c r="C108" s="386">
        <v>1.91</v>
      </c>
      <c r="D108" s="387">
        <v>1000</v>
      </c>
      <c r="E108" s="388">
        <f>C108/D108</f>
        <v>1.91E-3</v>
      </c>
      <c r="F108" s="386">
        <v>1</v>
      </c>
      <c r="G108" s="387">
        <v>10</v>
      </c>
      <c r="H108" s="388">
        <f t="shared" si="13"/>
        <v>0.1</v>
      </c>
      <c r="I108" s="419">
        <v>0.05</v>
      </c>
      <c r="J108" s="387" t="s">
        <v>21</v>
      </c>
      <c r="K108" s="388" t="s">
        <v>27</v>
      </c>
    </row>
    <row r="109" spans="1:26" s="383" customFormat="1" ht="13" outlineLevel="3" thickBot="1">
      <c r="A109" s="389">
        <v>2304</v>
      </c>
      <c r="B109" s="420" t="s">
        <v>335</v>
      </c>
      <c r="C109" s="391"/>
      <c r="D109" s="392"/>
      <c r="E109" s="393"/>
      <c r="F109" s="391">
        <v>0.69</v>
      </c>
      <c r="G109" s="392">
        <v>50</v>
      </c>
      <c r="H109" s="393">
        <f t="shared" si="13"/>
        <v>1.38E-2</v>
      </c>
      <c r="I109" s="421">
        <v>0.05</v>
      </c>
      <c r="J109" s="392" t="s">
        <v>21</v>
      </c>
      <c r="K109" s="393" t="s">
        <v>24</v>
      </c>
      <c r="L109" s="358"/>
      <c r="M109" s="358"/>
      <c r="N109" s="358"/>
      <c r="O109" s="358"/>
      <c r="P109" s="358"/>
      <c r="Q109" s="358"/>
      <c r="R109" s="358"/>
      <c r="S109" s="358"/>
      <c r="T109" s="358"/>
      <c r="U109" s="358"/>
      <c r="V109" s="358"/>
      <c r="W109" s="358"/>
      <c r="X109" s="358"/>
      <c r="Y109" s="358"/>
      <c r="Z109" s="358"/>
    </row>
    <row r="110" spans="1:26" s="383" customFormat="1" ht="12.75" customHeight="1" outlineLevel="3" thickBot="1">
      <c r="A110" s="394"/>
      <c r="B110" s="395"/>
      <c r="C110" s="422"/>
      <c r="D110" s="423"/>
      <c r="E110" s="424"/>
      <c r="F110" s="397"/>
      <c r="G110" s="397"/>
      <c r="H110" s="424"/>
      <c r="I110" s="423"/>
      <c r="J110" s="422"/>
      <c r="K110" s="422"/>
      <c r="L110" s="358"/>
      <c r="M110" s="358"/>
      <c r="N110" s="358"/>
      <c r="O110" s="358"/>
      <c r="P110" s="358"/>
      <c r="Q110" s="358"/>
      <c r="R110" s="358"/>
      <c r="S110" s="358"/>
      <c r="T110" s="358"/>
      <c r="U110" s="358"/>
      <c r="V110" s="358"/>
      <c r="W110" s="358"/>
      <c r="X110" s="358"/>
      <c r="Y110" s="358"/>
      <c r="Z110" s="358"/>
    </row>
    <row r="111" spans="1:26" ht="12.75" customHeight="1" outlineLevel="3" thickBot="1">
      <c r="A111" s="394"/>
      <c r="B111" s="398" t="s">
        <v>86</v>
      </c>
      <c r="C111" s="400"/>
      <c r="D111" s="400"/>
      <c r="E111" s="400"/>
      <c r="F111" s="400"/>
      <c r="G111" s="400"/>
      <c r="H111" s="400"/>
      <c r="I111" s="400"/>
      <c r="J111" s="400"/>
      <c r="K111" s="412"/>
    </row>
    <row r="112" spans="1:26" ht="12.5" outlineLevel="4">
      <c r="A112" s="378">
        <v>2401</v>
      </c>
      <c r="B112" s="416" t="s">
        <v>334</v>
      </c>
      <c r="C112" s="402">
        <v>0.11</v>
      </c>
      <c r="D112" s="403">
        <v>1000</v>
      </c>
      <c r="E112" s="404">
        <f>C112/D112</f>
        <v>1.1E-4</v>
      </c>
      <c r="F112" s="402">
        <v>0.04</v>
      </c>
      <c r="G112" s="403">
        <v>10</v>
      </c>
      <c r="H112" s="404">
        <v>4.0000000000000001E-3</v>
      </c>
      <c r="I112" s="402">
        <v>0.5</v>
      </c>
      <c r="J112" s="403" t="s">
        <v>34</v>
      </c>
      <c r="K112" s="404" t="s">
        <v>22</v>
      </c>
    </row>
    <row r="113" spans="1:26" s="383" customFormat="1" ht="12.5" outlineLevel="3">
      <c r="A113" s="384">
        <v>2402</v>
      </c>
      <c r="B113" s="418" t="s">
        <v>88</v>
      </c>
      <c r="C113" s="386">
        <v>295</v>
      </c>
      <c r="D113" s="387">
        <v>1000</v>
      </c>
      <c r="E113" s="388">
        <v>0.29499999999999998</v>
      </c>
      <c r="F113" s="386">
        <v>51</v>
      </c>
      <c r="G113" s="387">
        <v>50</v>
      </c>
      <c r="H113" s="388">
        <v>1.02</v>
      </c>
      <c r="I113" s="386">
        <v>0.05</v>
      </c>
      <c r="J113" s="387" t="s">
        <v>21</v>
      </c>
      <c r="K113" s="388" t="s">
        <v>27</v>
      </c>
      <c r="L113" s="358"/>
      <c r="M113" s="358"/>
      <c r="N113" s="358"/>
      <c r="O113" s="358"/>
      <c r="P113" s="358"/>
      <c r="Q113" s="358"/>
      <c r="R113" s="358"/>
      <c r="S113" s="358"/>
      <c r="T113" s="358"/>
      <c r="U113" s="358"/>
      <c r="V113" s="358"/>
      <c r="W113" s="358"/>
      <c r="X113" s="358"/>
      <c r="Y113" s="358"/>
      <c r="Z113" s="358"/>
    </row>
    <row r="114" spans="1:26" s="383" customFormat="1" ht="12.5">
      <c r="A114" s="384">
        <v>2403</v>
      </c>
      <c r="B114" s="418" t="s">
        <v>89</v>
      </c>
      <c r="C114" s="386">
        <v>0.4</v>
      </c>
      <c r="D114" s="387">
        <v>5000</v>
      </c>
      <c r="E114" s="388">
        <f t="shared" ref="E114:E124" si="14">C114/D114</f>
        <v>8.0000000000000007E-5</v>
      </c>
      <c r="F114" s="386"/>
      <c r="G114" s="387"/>
      <c r="H114" s="388">
        <f>E114</f>
        <v>8.0000000000000007E-5</v>
      </c>
      <c r="I114" s="386">
        <v>1</v>
      </c>
      <c r="J114" s="387" t="s">
        <v>90</v>
      </c>
      <c r="K114" s="388" t="s">
        <v>24</v>
      </c>
      <c r="L114" s="358"/>
      <c r="M114" s="358"/>
      <c r="N114" s="358"/>
      <c r="O114" s="358"/>
      <c r="P114" s="358"/>
      <c r="Q114" s="358"/>
      <c r="R114" s="358"/>
      <c r="S114" s="358"/>
      <c r="T114" s="358"/>
      <c r="U114" s="358"/>
      <c r="V114" s="358"/>
      <c r="W114" s="358"/>
      <c r="X114" s="358"/>
      <c r="Y114" s="358"/>
      <c r="Z114" s="358"/>
    </row>
    <row r="115" spans="1:26" s="383" customFormat="1" ht="12.5">
      <c r="A115" s="384">
        <v>2404</v>
      </c>
      <c r="B115" s="418" t="s">
        <v>91</v>
      </c>
      <c r="C115" s="386">
        <v>0.78</v>
      </c>
      <c r="D115" s="387">
        <v>1000</v>
      </c>
      <c r="E115" s="388">
        <f t="shared" si="14"/>
        <v>7.7999999999999999E-4</v>
      </c>
      <c r="F115" s="386">
        <v>0.2</v>
      </c>
      <c r="G115" s="387">
        <v>100</v>
      </c>
      <c r="H115" s="388">
        <f>F115/G115</f>
        <v>2E-3</v>
      </c>
      <c r="I115" s="386">
        <v>0.5</v>
      </c>
      <c r="J115" s="387" t="s">
        <v>34</v>
      </c>
      <c r="K115" s="388" t="s">
        <v>24</v>
      </c>
      <c r="L115" s="358"/>
      <c r="M115" s="358"/>
      <c r="N115" s="358"/>
      <c r="O115" s="358"/>
      <c r="P115" s="358"/>
      <c r="Q115" s="358"/>
      <c r="R115" s="358"/>
      <c r="S115" s="358"/>
      <c r="T115" s="358"/>
      <c r="U115" s="358"/>
      <c r="V115" s="358"/>
      <c r="W115" s="358"/>
      <c r="X115" s="358"/>
      <c r="Y115" s="358"/>
      <c r="Z115" s="358"/>
    </row>
    <row r="116" spans="1:26" s="383" customFormat="1" ht="12.5">
      <c r="A116" s="384">
        <v>2405</v>
      </c>
      <c r="B116" s="418" t="s">
        <v>92</v>
      </c>
      <c r="C116" s="386">
        <v>4.8099999999999996</v>
      </c>
      <c r="D116" s="387">
        <v>1000</v>
      </c>
      <c r="E116" s="388">
        <v>4.7999999999999996E-3</v>
      </c>
      <c r="F116" s="386"/>
      <c r="G116" s="387"/>
      <c r="H116" s="388">
        <v>4.7999999999999996E-3</v>
      </c>
      <c r="I116" s="386">
        <v>0.05</v>
      </c>
      <c r="J116" s="387" t="s">
        <v>21</v>
      </c>
      <c r="K116" s="388" t="s">
        <v>24</v>
      </c>
      <c r="L116" s="358"/>
      <c r="M116" s="358"/>
      <c r="N116" s="358"/>
      <c r="O116" s="358"/>
      <c r="P116" s="358"/>
      <c r="Q116" s="358"/>
      <c r="R116" s="358"/>
      <c r="S116" s="358"/>
      <c r="T116" s="358"/>
      <c r="U116" s="358"/>
      <c r="V116" s="358"/>
      <c r="W116" s="358"/>
      <c r="X116" s="358"/>
      <c r="Y116" s="358"/>
      <c r="Z116" s="358"/>
    </row>
    <row r="117" spans="1:26" s="383" customFormat="1" ht="12.5">
      <c r="A117" s="384">
        <v>2406</v>
      </c>
      <c r="B117" s="425" t="s">
        <v>93</v>
      </c>
      <c r="C117" s="386">
        <v>35</v>
      </c>
      <c r="D117" s="387">
        <v>5000</v>
      </c>
      <c r="E117" s="388">
        <f t="shared" si="14"/>
        <v>7.0000000000000001E-3</v>
      </c>
      <c r="F117" s="386"/>
      <c r="G117" s="387"/>
      <c r="H117" s="388">
        <f>E117</f>
        <v>7.0000000000000001E-3</v>
      </c>
      <c r="I117" s="386">
        <v>1</v>
      </c>
      <c r="J117" s="387" t="s">
        <v>90</v>
      </c>
      <c r="K117" s="388" t="s">
        <v>24</v>
      </c>
      <c r="L117" s="358"/>
      <c r="M117" s="358"/>
      <c r="N117" s="358"/>
      <c r="O117" s="358"/>
      <c r="P117" s="358"/>
      <c r="Q117" s="358"/>
      <c r="R117" s="358"/>
      <c r="S117" s="358"/>
      <c r="T117" s="358"/>
      <c r="U117" s="358"/>
      <c r="V117" s="358"/>
      <c r="W117" s="358"/>
      <c r="X117" s="358"/>
      <c r="Y117" s="358"/>
      <c r="Z117" s="358"/>
    </row>
    <row r="118" spans="1:26" s="383" customFormat="1" ht="12.5">
      <c r="A118" s="384">
        <v>2407</v>
      </c>
      <c r="B118" s="418" t="s">
        <v>94</v>
      </c>
      <c r="C118" s="386">
        <v>2</v>
      </c>
      <c r="D118" s="387">
        <v>1000</v>
      </c>
      <c r="E118" s="388">
        <f t="shared" si="14"/>
        <v>2E-3</v>
      </c>
      <c r="F118" s="386"/>
      <c r="G118" s="387"/>
      <c r="H118" s="388">
        <f>E118</f>
        <v>2E-3</v>
      </c>
      <c r="I118" s="386">
        <v>0.05</v>
      </c>
      <c r="J118" s="387" t="s">
        <v>21</v>
      </c>
      <c r="K118" s="388" t="s">
        <v>24</v>
      </c>
      <c r="L118" s="358"/>
      <c r="M118" s="358"/>
      <c r="N118" s="358"/>
      <c r="O118" s="358"/>
      <c r="P118" s="358"/>
      <c r="Q118" s="358"/>
      <c r="R118" s="358"/>
      <c r="S118" s="358"/>
      <c r="T118" s="358"/>
      <c r="U118" s="358"/>
      <c r="V118" s="358"/>
      <c r="W118" s="358"/>
      <c r="X118" s="358"/>
      <c r="Y118" s="358"/>
      <c r="Z118" s="358"/>
    </row>
    <row r="119" spans="1:26" s="383" customFormat="1" ht="12.5">
      <c r="A119" s="384">
        <v>2408</v>
      </c>
      <c r="B119" s="418" t="s">
        <v>95</v>
      </c>
      <c r="C119" s="386">
        <v>0.375</v>
      </c>
      <c r="D119" s="387">
        <v>1000</v>
      </c>
      <c r="E119" s="388">
        <v>3.7500000000000001E-4</v>
      </c>
      <c r="F119" s="386">
        <v>2.23E-2</v>
      </c>
      <c r="G119" s="387">
        <v>10</v>
      </c>
      <c r="H119" s="388">
        <v>2.2300000000000002E-3</v>
      </c>
      <c r="I119" s="386">
        <v>0.05</v>
      </c>
      <c r="J119" s="387" t="s">
        <v>21</v>
      </c>
      <c r="K119" s="388" t="s">
        <v>24</v>
      </c>
      <c r="L119" s="358"/>
      <c r="M119" s="358"/>
      <c r="N119" s="358"/>
      <c r="O119" s="358"/>
      <c r="P119" s="358"/>
      <c r="Q119" s="358"/>
      <c r="R119" s="358"/>
      <c r="S119" s="358"/>
      <c r="T119" s="358"/>
      <c r="U119" s="358"/>
      <c r="V119" s="358"/>
      <c r="W119" s="358"/>
      <c r="X119" s="358"/>
      <c r="Y119" s="358"/>
      <c r="Z119" s="358"/>
    </row>
    <row r="120" spans="1:26" s="383" customFormat="1" ht="12.5">
      <c r="A120" s="384">
        <v>2409</v>
      </c>
      <c r="B120" s="418" t="s">
        <v>96</v>
      </c>
      <c r="C120" s="386">
        <v>0.18</v>
      </c>
      <c r="D120" s="387">
        <v>1000</v>
      </c>
      <c r="E120" s="388">
        <f t="shared" si="14"/>
        <v>1.7999999999999998E-4</v>
      </c>
      <c r="F120" s="386">
        <v>2.4E-2</v>
      </c>
      <c r="G120" s="387">
        <v>100</v>
      </c>
      <c r="H120" s="388">
        <f>F120/G120</f>
        <v>2.4000000000000001E-4</v>
      </c>
      <c r="I120" s="386">
        <v>1</v>
      </c>
      <c r="J120" s="387" t="s">
        <v>90</v>
      </c>
      <c r="K120" s="388" t="s">
        <v>24</v>
      </c>
      <c r="L120" s="358"/>
      <c r="M120" s="358"/>
      <c r="N120" s="358"/>
      <c r="O120" s="358"/>
      <c r="P120" s="358"/>
      <c r="Q120" s="358"/>
      <c r="R120" s="358"/>
      <c r="S120" s="358"/>
      <c r="T120" s="358"/>
      <c r="U120" s="358"/>
      <c r="V120" s="358"/>
      <c r="W120" s="358"/>
      <c r="X120" s="358"/>
      <c r="Y120" s="358"/>
      <c r="Z120" s="358"/>
    </row>
    <row r="121" spans="1:26" s="383" customFormat="1" ht="12.5">
      <c r="A121" s="384">
        <v>2410</v>
      </c>
      <c r="B121" s="418" t="s">
        <v>333</v>
      </c>
      <c r="C121" s="386">
        <v>4.8000000000000001E-2</v>
      </c>
      <c r="D121" s="387">
        <v>1000</v>
      </c>
      <c r="E121" s="388">
        <f t="shared" si="14"/>
        <v>4.8000000000000001E-5</v>
      </c>
      <c r="F121" s="386">
        <v>1.1999999999999999E-3</v>
      </c>
      <c r="G121" s="387">
        <v>10</v>
      </c>
      <c r="H121" s="388">
        <f>F121/G121</f>
        <v>1.1999999999999999E-4</v>
      </c>
      <c r="I121" s="386">
        <v>0.5</v>
      </c>
      <c r="J121" s="387" t="s">
        <v>34</v>
      </c>
      <c r="K121" s="388" t="s">
        <v>24</v>
      </c>
      <c r="L121" s="358"/>
      <c r="M121" s="358"/>
      <c r="N121" s="358"/>
      <c r="O121" s="358"/>
      <c r="P121" s="358"/>
      <c r="Q121" s="358"/>
      <c r="R121" s="358"/>
      <c r="S121" s="358"/>
      <c r="T121" s="358"/>
      <c r="U121" s="358"/>
      <c r="V121" s="358"/>
      <c r="W121" s="358"/>
      <c r="X121" s="358"/>
      <c r="Y121" s="358"/>
      <c r="Z121" s="358"/>
    </row>
    <row r="122" spans="1:26" s="383" customFormat="1" ht="12.5">
      <c r="A122" s="384">
        <v>2411</v>
      </c>
      <c r="B122" s="418" t="s">
        <v>332</v>
      </c>
      <c r="C122" s="386">
        <v>0.16</v>
      </c>
      <c r="D122" s="387">
        <v>1000</v>
      </c>
      <c r="E122" s="388">
        <f t="shared" si="14"/>
        <v>1.6000000000000001E-4</v>
      </c>
      <c r="F122" s="386">
        <v>0.03</v>
      </c>
      <c r="G122" s="387">
        <v>10</v>
      </c>
      <c r="H122" s="388">
        <f>F122/G122</f>
        <v>3.0000000000000001E-3</v>
      </c>
      <c r="I122" s="386">
        <v>0.5</v>
      </c>
      <c r="J122" s="387" t="s">
        <v>34</v>
      </c>
      <c r="K122" s="388" t="s">
        <v>24</v>
      </c>
      <c r="L122" s="358"/>
      <c r="M122" s="358"/>
      <c r="N122" s="358"/>
      <c r="O122" s="358"/>
      <c r="P122" s="358"/>
      <c r="Q122" s="358"/>
      <c r="R122" s="358"/>
      <c r="S122" s="358"/>
      <c r="T122" s="358"/>
      <c r="U122" s="358"/>
      <c r="V122" s="358"/>
      <c r="W122" s="358"/>
      <c r="X122" s="358"/>
      <c r="Y122" s="358"/>
      <c r="Z122" s="358"/>
    </row>
    <row r="123" spans="1:26" ht="12.5">
      <c r="A123" s="384">
        <v>2412</v>
      </c>
      <c r="B123" s="418" t="s">
        <v>99</v>
      </c>
      <c r="C123" s="386">
        <v>0.15</v>
      </c>
      <c r="D123" s="387">
        <v>1000</v>
      </c>
      <c r="E123" s="388">
        <f t="shared" si="14"/>
        <v>1.4999999999999999E-4</v>
      </c>
      <c r="F123" s="386"/>
      <c r="G123" s="387"/>
      <c r="H123" s="388">
        <f>E123</f>
        <v>1.4999999999999999E-4</v>
      </c>
      <c r="I123" s="386">
        <v>0.05</v>
      </c>
      <c r="J123" s="387" t="s">
        <v>21</v>
      </c>
      <c r="K123" s="388" t="s">
        <v>24</v>
      </c>
    </row>
    <row r="124" spans="1:26" ht="12.5" outlineLevel="1">
      <c r="A124" s="384">
        <v>2413</v>
      </c>
      <c r="B124" s="418" t="s">
        <v>101</v>
      </c>
      <c r="C124" s="386">
        <v>15.4</v>
      </c>
      <c r="D124" s="387">
        <v>5000</v>
      </c>
      <c r="E124" s="388">
        <f t="shared" si="14"/>
        <v>3.0800000000000003E-3</v>
      </c>
      <c r="F124" s="386"/>
      <c r="G124" s="387"/>
      <c r="H124" s="388">
        <f>E124</f>
        <v>3.0800000000000003E-3</v>
      </c>
      <c r="I124" s="386">
        <v>0.05</v>
      </c>
      <c r="J124" s="387" t="s">
        <v>21</v>
      </c>
      <c r="K124" s="388" t="s">
        <v>22</v>
      </c>
    </row>
    <row r="125" spans="1:26" ht="12.5">
      <c r="A125" s="384">
        <v>2414</v>
      </c>
      <c r="B125" s="425" t="s">
        <v>102</v>
      </c>
      <c r="C125" s="386">
        <v>1.1000000000000001</v>
      </c>
      <c r="D125" s="387">
        <v>1000</v>
      </c>
      <c r="E125" s="388">
        <v>1.1000000000000001E-3</v>
      </c>
      <c r="F125" s="386">
        <v>8.9999999999999993E-3</v>
      </c>
      <c r="G125" s="387">
        <v>10</v>
      </c>
      <c r="H125" s="388">
        <v>8.9999999999999998E-4</v>
      </c>
      <c r="I125" s="386">
        <v>0.05</v>
      </c>
      <c r="J125" s="387" t="s">
        <v>21</v>
      </c>
      <c r="K125" s="388" t="s">
        <v>24</v>
      </c>
    </row>
    <row r="126" spans="1:26" s="383" customFormat="1" ht="12.5">
      <c r="A126" s="384">
        <v>2415</v>
      </c>
      <c r="B126" s="418" t="s">
        <v>103</v>
      </c>
      <c r="C126" s="386">
        <v>24.8</v>
      </c>
      <c r="D126" s="387">
        <v>1000</v>
      </c>
      <c r="E126" s="388">
        <v>2.4799999999999999E-2</v>
      </c>
      <c r="F126" s="386">
        <v>0.09</v>
      </c>
      <c r="G126" s="387">
        <v>50</v>
      </c>
      <c r="H126" s="388">
        <v>1.8E-3</v>
      </c>
      <c r="I126" s="386">
        <v>0.05</v>
      </c>
      <c r="J126" s="387" t="s">
        <v>21</v>
      </c>
      <c r="K126" s="388" t="s">
        <v>27</v>
      </c>
      <c r="L126" s="358"/>
      <c r="M126" s="358"/>
      <c r="N126" s="358"/>
      <c r="O126" s="358"/>
      <c r="P126" s="358"/>
      <c r="Q126" s="358"/>
      <c r="R126" s="358"/>
      <c r="S126" s="358"/>
      <c r="T126" s="358"/>
      <c r="U126" s="358"/>
      <c r="V126" s="358"/>
      <c r="W126" s="358"/>
      <c r="X126" s="358"/>
      <c r="Y126" s="358"/>
      <c r="Z126" s="358"/>
    </row>
    <row r="127" spans="1:26" s="426" customFormat="1" ht="12.5">
      <c r="A127" s="384">
        <v>2416</v>
      </c>
      <c r="B127" s="418" t="s">
        <v>104</v>
      </c>
      <c r="C127" s="386">
        <v>36.5</v>
      </c>
      <c r="D127" s="387">
        <v>5000</v>
      </c>
      <c r="E127" s="388">
        <f>C127/D127</f>
        <v>7.3000000000000001E-3</v>
      </c>
      <c r="F127" s="386"/>
      <c r="G127" s="387"/>
      <c r="H127" s="388">
        <f>E127</f>
        <v>7.3000000000000001E-3</v>
      </c>
      <c r="I127" s="386">
        <v>1</v>
      </c>
      <c r="J127" s="387" t="s">
        <v>24</v>
      </c>
      <c r="K127" s="388" t="s">
        <v>24</v>
      </c>
      <c r="L127" s="360"/>
      <c r="M127" s="360"/>
      <c r="N127" s="360"/>
      <c r="O127" s="360"/>
      <c r="P127" s="360"/>
      <c r="Q127" s="360"/>
      <c r="R127" s="360"/>
      <c r="S127" s="360"/>
      <c r="T127" s="360"/>
      <c r="U127" s="360"/>
      <c r="V127" s="360"/>
      <c r="W127" s="360"/>
      <c r="X127" s="360"/>
      <c r="Y127" s="360"/>
      <c r="Z127" s="360"/>
    </row>
    <row r="128" spans="1:26" s="383" customFormat="1" ht="12.5">
      <c r="A128" s="384">
        <v>2417</v>
      </c>
      <c r="B128" s="418" t="s">
        <v>550</v>
      </c>
      <c r="C128" s="386">
        <v>15.4</v>
      </c>
      <c r="D128" s="387">
        <v>1000</v>
      </c>
      <c r="E128" s="388">
        <v>1.54E-2</v>
      </c>
      <c r="F128" s="386">
        <v>3.6</v>
      </c>
      <c r="G128" s="387">
        <v>50</v>
      </c>
      <c r="H128" s="388">
        <v>7.1999999999999995E-2</v>
      </c>
      <c r="I128" s="386">
        <v>0.05</v>
      </c>
      <c r="J128" s="387" t="s">
        <v>106</v>
      </c>
      <c r="K128" s="388" t="s">
        <v>106</v>
      </c>
      <c r="L128" s="358"/>
      <c r="M128" s="358"/>
      <c r="N128" s="358"/>
      <c r="O128" s="358"/>
      <c r="P128" s="358"/>
      <c r="Q128" s="358"/>
      <c r="R128" s="358"/>
      <c r="S128" s="358"/>
      <c r="T128" s="358"/>
      <c r="U128" s="358"/>
      <c r="V128" s="358"/>
      <c r="W128" s="358"/>
      <c r="X128" s="358"/>
      <c r="Y128" s="358"/>
      <c r="Z128" s="358"/>
    </row>
    <row r="129" spans="1:26" ht="12.5">
      <c r="A129" s="384">
        <v>2418</v>
      </c>
      <c r="B129" s="418" t="s">
        <v>107</v>
      </c>
      <c r="C129" s="386">
        <v>1.4E-3</v>
      </c>
      <c r="D129" s="387">
        <v>1000</v>
      </c>
      <c r="E129" s="388">
        <f>C129/D129</f>
        <v>1.3999999999999999E-6</v>
      </c>
      <c r="F129" s="386">
        <v>6.8999999999999997E-4</v>
      </c>
      <c r="G129" s="387">
        <v>10</v>
      </c>
      <c r="H129" s="388">
        <f>F129/G129</f>
        <v>6.8999999999999997E-5</v>
      </c>
      <c r="I129" s="386">
        <v>0.5</v>
      </c>
      <c r="J129" s="387" t="s">
        <v>34</v>
      </c>
      <c r="K129" s="388" t="s">
        <v>24</v>
      </c>
    </row>
    <row r="130" spans="1:26" s="383" customFormat="1" ht="12.5">
      <c r="A130" s="384">
        <v>2419</v>
      </c>
      <c r="B130" s="418" t="s">
        <v>196</v>
      </c>
      <c r="C130" s="386">
        <v>291</v>
      </c>
      <c r="D130" s="387">
        <v>1000</v>
      </c>
      <c r="E130" s="388">
        <v>0.29099999999999998</v>
      </c>
      <c r="F130" s="386">
        <v>9.43</v>
      </c>
      <c r="G130" s="387">
        <v>10</v>
      </c>
      <c r="H130" s="388">
        <v>0.94299999999999995</v>
      </c>
      <c r="I130" s="386">
        <v>0.05</v>
      </c>
      <c r="J130" s="387" t="s">
        <v>21</v>
      </c>
      <c r="K130" s="388" t="s">
        <v>24</v>
      </c>
      <c r="L130" s="358"/>
      <c r="M130" s="358"/>
      <c r="N130" s="358"/>
      <c r="O130" s="358"/>
      <c r="P130" s="358"/>
      <c r="Q130" s="358"/>
      <c r="R130" s="358"/>
      <c r="S130" s="358"/>
      <c r="T130" s="358"/>
      <c r="U130" s="358"/>
      <c r="V130" s="358"/>
      <c r="W130" s="358"/>
      <c r="X130" s="358"/>
      <c r="Y130" s="358"/>
      <c r="Z130" s="358"/>
    </row>
    <row r="131" spans="1:26" s="383" customFormat="1" ht="12.5">
      <c r="A131" s="384">
        <v>2420</v>
      </c>
      <c r="B131" s="418" t="s">
        <v>330</v>
      </c>
      <c r="C131" s="406">
        <v>24.1</v>
      </c>
      <c r="D131" s="407">
        <v>1000</v>
      </c>
      <c r="E131" s="408">
        <f>C131/D131</f>
        <v>2.41E-2</v>
      </c>
      <c r="F131" s="386"/>
      <c r="G131" s="387"/>
      <c r="H131" s="408">
        <v>2.41E-2</v>
      </c>
      <c r="I131" s="409">
        <v>0.05</v>
      </c>
      <c r="J131" s="410" t="s">
        <v>21</v>
      </c>
      <c r="K131" s="388" t="s">
        <v>24</v>
      </c>
      <c r="L131" s="358"/>
      <c r="M131" s="358"/>
      <c r="N131" s="358"/>
      <c r="O131" s="358"/>
      <c r="P131" s="358"/>
      <c r="Q131" s="358"/>
      <c r="R131" s="358"/>
      <c r="S131" s="358"/>
      <c r="T131" s="358"/>
      <c r="U131" s="358"/>
      <c r="V131" s="358"/>
      <c r="W131" s="358"/>
      <c r="X131" s="358"/>
      <c r="Y131" s="358"/>
      <c r="Z131" s="358"/>
    </row>
    <row r="132" spans="1:26" ht="12.5">
      <c r="A132" s="384">
        <v>2421</v>
      </c>
      <c r="B132" s="418" t="s">
        <v>329</v>
      </c>
      <c r="C132" s="386">
        <v>2.7E-2</v>
      </c>
      <c r="D132" s="387">
        <v>1000</v>
      </c>
      <c r="E132" s="388">
        <f>C132/D132</f>
        <v>2.6999999999999999E-5</v>
      </c>
      <c r="F132" s="386">
        <v>8.5000000000000006E-3</v>
      </c>
      <c r="G132" s="387">
        <v>20</v>
      </c>
      <c r="H132" s="388">
        <f>F132/G132</f>
        <v>4.2500000000000003E-4</v>
      </c>
      <c r="I132" s="386">
        <v>0.05</v>
      </c>
      <c r="J132" s="387" t="s">
        <v>21</v>
      </c>
      <c r="K132" s="388" t="s">
        <v>24</v>
      </c>
    </row>
    <row r="133" spans="1:26" ht="13" thickBot="1">
      <c r="A133" s="384">
        <v>2422</v>
      </c>
      <c r="B133" s="420" t="s">
        <v>328</v>
      </c>
      <c r="C133" s="391">
        <v>100</v>
      </c>
      <c r="D133" s="392">
        <v>1000</v>
      </c>
      <c r="E133" s="393">
        <f>C133/D133</f>
        <v>0.1</v>
      </c>
      <c r="F133" s="391"/>
      <c r="G133" s="392"/>
      <c r="H133" s="393">
        <v>0.1</v>
      </c>
      <c r="I133" s="391">
        <v>0.05</v>
      </c>
      <c r="J133" s="392" t="s">
        <v>21</v>
      </c>
      <c r="K133" s="393" t="s">
        <v>24</v>
      </c>
    </row>
    <row r="134" spans="1:26" ht="13" thickBot="1">
      <c r="A134" s="394"/>
      <c r="B134" s="395"/>
      <c r="C134" s="422"/>
      <c r="D134" s="423"/>
      <c r="E134" s="424"/>
      <c r="F134" s="397"/>
      <c r="G134" s="397"/>
      <c r="H134" s="424"/>
      <c r="I134" s="423"/>
      <c r="J134" s="422"/>
      <c r="K134" s="422"/>
    </row>
    <row r="135" spans="1:26" ht="16" outlineLevel="1" thickBot="1">
      <c r="A135" s="394"/>
      <c r="B135" s="398" t="s">
        <v>108</v>
      </c>
      <c r="C135" s="400"/>
      <c r="D135" s="400"/>
      <c r="E135" s="400"/>
      <c r="F135" s="400"/>
      <c r="G135" s="400"/>
      <c r="H135" s="400"/>
      <c r="I135" s="400"/>
      <c r="J135" s="400"/>
      <c r="K135" s="412"/>
    </row>
    <row r="136" spans="1:26" ht="12.5">
      <c r="A136" s="378">
        <v>2501</v>
      </c>
      <c r="B136" s="379" t="s">
        <v>109</v>
      </c>
      <c r="C136" s="402">
        <v>250</v>
      </c>
      <c r="D136" s="403">
        <v>1000</v>
      </c>
      <c r="E136" s="404">
        <f>C136/D136</f>
        <v>0.25</v>
      </c>
      <c r="F136" s="402"/>
      <c r="G136" s="403"/>
      <c r="H136" s="404">
        <f>E136</f>
        <v>0.25</v>
      </c>
      <c r="I136" s="402">
        <v>1</v>
      </c>
      <c r="J136" s="403" t="s">
        <v>90</v>
      </c>
      <c r="K136" s="404" t="s">
        <v>22</v>
      </c>
    </row>
    <row r="137" spans="1:26" ht="12.5">
      <c r="A137" s="384">
        <v>2502</v>
      </c>
      <c r="B137" s="385" t="s">
        <v>551</v>
      </c>
      <c r="C137" s="386">
        <v>100</v>
      </c>
      <c r="D137" s="387">
        <v>1000</v>
      </c>
      <c r="E137" s="388">
        <v>0.1</v>
      </c>
      <c r="F137" s="386">
        <v>100</v>
      </c>
      <c r="G137" s="387">
        <v>10</v>
      </c>
      <c r="H137" s="388">
        <v>10</v>
      </c>
      <c r="I137" s="386">
        <v>1</v>
      </c>
      <c r="J137" s="387" t="s">
        <v>90</v>
      </c>
      <c r="K137" s="388" t="s">
        <v>24</v>
      </c>
    </row>
    <row r="138" spans="1:26" ht="12.5">
      <c r="A138" s="384">
        <v>2503</v>
      </c>
      <c r="B138" s="385" t="s">
        <v>111</v>
      </c>
      <c r="C138" s="386">
        <v>885</v>
      </c>
      <c r="D138" s="387">
        <v>5000</v>
      </c>
      <c r="E138" s="388">
        <v>0.17699999999999999</v>
      </c>
      <c r="F138" s="386"/>
      <c r="G138" s="387"/>
      <c r="H138" s="388">
        <v>0.17699999999999999</v>
      </c>
      <c r="I138" s="386">
        <v>0.05</v>
      </c>
      <c r="J138" s="387" t="s">
        <v>21</v>
      </c>
      <c r="K138" s="388" t="s">
        <v>27</v>
      </c>
    </row>
    <row r="139" spans="1:26" ht="12.5">
      <c r="A139" s="384">
        <v>2504</v>
      </c>
      <c r="B139" s="385" t="s">
        <v>112</v>
      </c>
      <c r="C139" s="386">
        <v>160</v>
      </c>
      <c r="D139" s="387">
        <v>1000</v>
      </c>
      <c r="E139" s="388">
        <f>C139/D139</f>
        <v>0.16</v>
      </c>
      <c r="F139" s="386"/>
      <c r="G139" s="387"/>
      <c r="H139" s="388">
        <f>E139</f>
        <v>0.16</v>
      </c>
      <c r="I139" s="386">
        <v>0.05</v>
      </c>
      <c r="J139" s="387" t="s">
        <v>106</v>
      </c>
      <c r="K139" s="388" t="s">
        <v>106</v>
      </c>
    </row>
    <row r="140" spans="1:26" ht="12.5">
      <c r="A140" s="384">
        <v>2505</v>
      </c>
      <c r="B140" s="385" t="s">
        <v>552</v>
      </c>
      <c r="C140" s="386">
        <v>100</v>
      </c>
      <c r="D140" s="387">
        <v>1000</v>
      </c>
      <c r="E140" s="388">
        <f>C140/D140</f>
        <v>0.1</v>
      </c>
      <c r="F140" s="386">
        <v>100</v>
      </c>
      <c r="G140" s="387">
        <v>50</v>
      </c>
      <c r="H140" s="388">
        <f t="shared" ref="H140:H147" si="15">F140/G140</f>
        <v>2</v>
      </c>
      <c r="I140" s="386">
        <v>1</v>
      </c>
      <c r="J140" s="387" t="s">
        <v>106</v>
      </c>
      <c r="K140" s="388" t="s">
        <v>106</v>
      </c>
    </row>
    <row r="141" spans="1:26" ht="12.5" outlineLevel="1">
      <c r="A141" s="384">
        <v>2506</v>
      </c>
      <c r="B141" s="385" t="s">
        <v>114</v>
      </c>
      <c r="C141" s="386">
        <v>825</v>
      </c>
      <c r="D141" s="387">
        <v>1000</v>
      </c>
      <c r="E141" s="388">
        <f t="shared" ref="E141:E143" si="16">C141/D141</f>
        <v>0.82499999999999996</v>
      </c>
      <c r="F141" s="386">
        <v>80</v>
      </c>
      <c r="G141" s="387">
        <v>50</v>
      </c>
      <c r="H141" s="388">
        <f t="shared" si="15"/>
        <v>1.6</v>
      </c>
      <c r="I141" s="386">
        <v>0.05</v>
      </c>
      <c r="J141" s="387" t="s">
        <v>21</v>
      </c>
      <c r="K141" s="388" t="s">
        <v>27</v>
      </c>
    </row>
    <row r="142" spans="1:26" ht="12.5">
      <c r="A142" s="384">
        <v>2507</v>
      </c>
      <c r="B142" s="385" t="s">
        <v>327</v>
      </c>
      <c r="C142" s="386">
        <v>40</v>
      </c>
      <c r="D142" s="387">
        <v>1000</v>
      </c>
      <c r="E142" s="388">
        <f>C142/D142</f>
        <v>0.04</v>
      </c>
      <c r="F142" s="386">
        <v>12</v>
      </c>
      <c r="G142" s="387">
        <v>10</v>
      </c>
      <c r="H142" s="388">
        <f t="shared" si="15"/>
        <v>1.2</v>
      </c>
      <c r="I142" s="386">
        <v>1</v>
      </c>
      <c r="J142" s="387" t="s">
        <v>90</v>
      </c>
      <c r="K142" s="388" t="s">
        <v>22</v>
      </c>
    </row>
    <row r="143" spans="1:26" ht="12.5">
      <c r="A143" s="384">
        <v>2508</v>
      </c>
      <c r="B143" s="385" t="s">
        <v>326</v>
      </c>
      <c r="C143" s="386">
        <v>100</v>
      </c>
      <c r="D143" s="387">
        <v>1000</v>
      </c>
      <c r="E143" s="388">
        <f t="shared" si="16"/>
        <v>0.1</v>
      </c>
      <c r="F143" s="386">
        <v>5.8</v>
      </c>
      <c r="G143" s="387">
        <v>10</v>
      </c>
      <c r="H143" s="388">
        <f t="shared" si="15"/>
        <v>0.57999999999999996</v>
      </c>
      <c r="I143" s="386">
        <v>1</v>
      </c>
      <c r="J143" s="387" t="s">
        <v>90</v>
      </c>
      <c r="K143" s="388" t="s">
        <v>22</v>
      </c>
    </row>
    <row r="144" spans="1:26" ht="12.5">
      <c r="A144" s="384">
        <v>2509</v>
      </c>
      <c r="B144" s="385" t="s">
        <v>116</v>
      </c>
      <c r="C144" s="386">
        <v>494</v>
      </c>
      <c r="D144" s="387">
        <v>1000</v>
      </c>
      <c r="E144" s="388">
        <f>C144/D144</f>
        <v>0.49399999999999999</v>
      </c>
      <c r="F144" s="386">
        <v>64</v>
      </c>
      <c r="G144" s="387">
        <v>50</v>
      </c>
      <c r="H144" s="388">
        <f t="shared" si="15"/>
        <v>1.28</v>
      </c>
      <c r="I144" s="386">
        <v>0.05</v>
      </c>
      <c r="J144" s="387" t="s">
        <v>21</v>
      </c>
      <c r="K144" s="388" t="s">
        <v>22</v>
      </c>
    </row>
    <row r="145" spans="1:26" ht="12.5" outlineLevel="1">
      <c r="A145" s="384">
        <v>2510</v>
      </c>
      <c r="B145" s="427" t="s">
        <v>325</v>
      </c>
      <c r="C145" s="386">
        <v>100</v>
      </c>
      <c r="D145" s="387">
        <v>1000</v>
      </c>
      <c r="E145" s="388">
        <f>C145/D145</f>
        <v>0.1</v>
      </c>
      <c r="F145" s="386">
        <v>100</v>
      </c>
      <c r="G145" s="387">
        <v>10</v>
      </c>
      <c r="H145" s="388">
        <f t="shared" si="15"/>
        <v>10</v>
      </c>
      <c r="I145" s="386">
        <v>0.05</v>
      </c>
      <c r="J145" s="387" t="s">
        <v>21</v>
      </c>
      <c r="K145" s="388" t="s">
        <v>27</v>
      </c>
    </row>
    <row r="146" spans="1:26" s="383" customFormat="1" ht="12.5">
      <c r="A146" s="384">
        <v>2511</v>
      </c>
      <c r="B146" s="385" t="s">
        <v>117</v>
      </c>
      <c r="C146" s="386">
        <v>121</v>
      </c>
      <c r="D146" s="387">
        <v>1000</v>
      </c>
      <c r="E146" s="388">
        <f>C146/D146</f>
        <v>0.121</v>
      </c>
      <c r="F146" s="386">
        <v>22</v>
      </c>
      <c r="G146" s="387">
        <v>50</v>
      </c>
      <c r="H146" s="388">
        <f t="shared" si="15"/>
        <v>0.44</v>
      </c>
      <c r="I146" s="386">
        <v>0.5</v>
      </c>
      <c r="J146" s="387" t="s">
        <v>34</v>
      </c>
      <c r="K146" s="388" t="s">
        <v>22</v>
      </c>
    </row>
    <row r="147" spans="1:26" ht="12.5">
      <c r="A147" s="384">
        <v>2512</v>
      </c>
      <c r="B147" s="385" t="s">
        <v>324</v>
      </c>
      <c r="C147" s="386">
        <v>650</v>
      </c>
      <c r="D147" s="387">
        <v>1000</v>
      </c>
      <c r="E147" s="388">
        <f>C147/D147</f>
        <v>0.65</v>
      </c>
      <c r="F147" s="386">
        <v>25</v>
      </c>
      <c r="G147" s="387">
        <v>50</v>
      </c>
      <c r="H147" s="388">
        <f t="shared" si="15"/>
        <v>0.5</v>
      </c>
      <c r="I147" s="386">
        <v>1</v>
      </c>
      <c r="J147" s="387" t="s">
        <v>90</v>
      </c>
      <c r="K147" s="388" t="s">
        <v>22</v>
      </c>
    </row>
    <row r="148" spans="1:26" ht="12.5">
      <c r="A148" s="384">
        <v>2513</v>
      </c>
      <c r="B148" s="385" t="s">
        <v>118</v>
      </c>
      <c r="C148" s="386">
        <v>5.5</v>
      </c>
      <c r="D148" s="387">
        <v>1000</v>
      </c>
      <c r="E148" s="388">
        <v>5.4999999999999997E-3</v>
      </c>
      <c r="F148" s="386">
        <v>0.66</v>
      </c>
      <c r="G148" s="387">
        <v>10</v>
      </c>
      <c r="H148" s="388">
        <v>6.6000000000000003E-2</v>
      </c>
      <c r="I148" s="386">
        <v>0.05</v>
      </c>
      <c r="J148" s="387" t="s">
        <v>21</v>
      </c>
      <c r="K148" s="388" t="s">
        <v>22</v>
      </c>
    </row>
    <row r="149" spans="1:26" s="383" customFormat="1" ht="12.5">
      <c r="A149" s="384">
        <v>2514</v>
      </c>
      <c r="B149" s="385" t="s">
        <v>323</v>
      </c>
      <c r="C149" s="386">
        <v>1000</v>
      </c>
      <c r="D149" s="387">
        <v>1000</v>
      </c>
      <c r="E149" s="388">
        <f>C149/D149</f>
        <v>1</v>
      </c>
      <c r="F149" s="386">
        <v>423</v>
      </c>
      <c r="G149" s="387">
        <v>10</v>
      </c>
      <c r="H149" s="388">
        <f>F149/G149</f>
        <v>42.3</v>
      </c>
      <c r="I149" s="386">
        <v>0.5</v>
      </c>
      <c r="J149" s="387" t="s">
        <v>34</v>
      </c>
      <c r="K149" s="388" t="s">
        <v>22</v>
      </c>
      <c r="L149" s="358"/>
      <c r="M149" s="358"/>
      <c r="N149" s="358"/>
      <c r="O149" s="358"/>
      <c r="P149" s="358"/>
      <c r="Q149" s="358"/>
      <c r="R149" s="358"/>
      <c r="S149" s="358"/>
      <c r="T149" s="358"/>
      <c r="U149" s="358"/>
      <c r="V149" s="358"/>
      <c r="W149" s="358"/>
      <c r="X149" s="358"/>
      <c r="Y149" s="358"/>
      <c r="Z149" s="358"/>
    </row>
    <row r="150" spans="1:26" ht="12.5">
      <c r="A150" s="384">
        <v>2515</v>
      </c>
      <c r="B150" s="385" t="s">
        <v>119</v>
      </c>
      <c r="C150" s="386">
        <v>100</v>
      </c>
      <c r="D150" s="387">
        <v>1000</v>
      </c>
      <c r="E150" s="388">
        <f t="shared" ref="E150:E153" si="17">C150/D150</f>
        <v>0.1</v>
      </c>
      <c r="F150" s="386"/>
      <c r="G150" s="387"/>
      <c r="H150" s="388">
        <f t="shared" ref="H150:H153" si="18">E150</f>
        <v>0.1</v>
      </c>
      <c r="I150" s="386">
        <v>1</v>
      </c>
      <c r="J150" s="387" t="s">
        <v>106</v>
      </c>
      <c r="K150" s="388" t="s">
        <v>106</v>
      </c>
    </row>
    <row r="151" spans="1:26" ht="12.5">
      <c r="A151" s="384">
        <v>2516</v>
      </c>
      <c r="B151" s="385" t="s">
        <v>120</v>
      </c>
      <c r="C151" s="386">
        <v>250</v>
      </c>
      <c r="D151" s="387">
        <v>1000</v>
      </c>
      <c r="E151" s="388">
        <f t="shared" si="17"/>
        <v>0.25</v>
      </c>
      <c r="F151" s="386"/>
      <c r="G151" s="387"/>
      <c r="H151" s="388">
        <f t="shared" si="18"/>
        <v>0.25</v>
      </c>
      <c r="I151" s="386">
        <v>0.05</v>
      </c>
      <c r="J151" s="387" t="s">
        <v>106</v>
      </c>
      <c r="K151" s="388" t="s">
        <v>106</v>
      </c>
    </row>
    <row r="152" spans="1:26" ht="12.5" outlineLevel="1">
      <c r="A152" s="384">
        <v>2517</v>
      </c>
      <c r="B152" s="428" t="s">
        <v>322</v>
      </c>
      <c r="C152" s="386">
        <v>100</v>
      </c>
      <c r="D152" s="387">
        <v>1000</v>
      </c>
      <c r="E152" s="388">
        <f t="shared" si="17"/>
        <v>0.1</v>
      </c>
      <c r="F152" s="386"/>
      <c r="G152" s="387"/>
      <c r="H152" s="388">
        <f t="shared" si="18"/>
        <v>0.1</v>
      </c>
      <c r="I152" s="386">
        <v>0.05</v>
      </c>
      <c r="J152" s="387" t="s">
        <v>21</v>
      </c>
      <c r="K152" s="388" t="s">
        <v>27</v>
      </c>
    </row>
    <row r="153" spans="1:26" ht="12.5">
      <c r="A153" s="384">
        <v>2518</v>
      </c>
      <c r="B153" s="428" t="s">
        <v>321</v>
      </c>
      <c r="C153" s="386">
        <v>100</v>
      </c>
      <c r="D153" s="387">
        <v>1000</v>
      </c>
      <c r="E153" s="388">
        <f t="shared" si="17"/>
        <v>0.1</v>
      </c>
      <c r="F153" s="386"/>
      <c r="G153" s="387"/>
      <c r="H153" s="388">
        <f t="shared" si="18"/>
        <v>0.1</v>
      </c>
      <c r="I153" s="386">
        <v>0.05</v>
      </c>
      <c r="J153" s="387" t="s">
        <v>21</v>
      </c>
      <c r="K153" s="388" t="s">
        <v>27</v>
      </c>
      <c r="L153" s="429"/>
    </row>
    <row r="154" spans="1:26" ht="12.5">
      <c r="A154" s="384">
        <v>2519</v>
      </c>
      <c r="B154" s="414" t="s">
        <v>320</v>
      </c>
      <c r="C154" s="386">
        <v>3.6</v>
      </c>
      <c r="D154" s="387">
        <v>1000</v>
      </c>
      <c r="E154" s="388">
        <v>3.5999999999999999E-3</v>
      </c>
      <c r="F154" s="386">
        <v>0.47</v>
      </c>
      <c r="G154" s="387">
        <v>10</v>
      </c>
      <c r="H154" s="388">
        <v>4.7E-2</v>
      </c>
      <c r="I154" s="386">
        <v>0.05</v>
      </c>
      <c r="J154" s="387" t="s">
        <v>21</v>
      </c>
      <c r="K154" s="388" t="s">
        <v>24</v>
      </c>
      <c r="L154" s="429"/>
    </row>
    <row r="155" spans="1:26" ht="12.5">
      <c r="A155" s="384">
        <v>2520</v>
      </c>
      <c r="B155" s="414" t="s">
        <v>553</v>
      </c>
      <c r="C155" s="386">
        <v>100</v>
      </c>
      <c r="D155" s="387">
        <v>1000</v>
      </c>
      <c r="E155" s="388">
        <v>0.1</v>
      </c>
      <c r="F155" s="386">
        <v>100</v>
      </c>
      <c r="G155" s="387">
        <v>50</v>
      </c>
      <c r="H155" s="388">
        <v>2</v>
      </c>
      <c r="I155" s="386">
        <v>0.05</v>
      </c>
      <c r="J155" s="387" t="s">
        <v>21</v>
      </c>
      <c r="K155" s="388" t="s">
        <v>27</v>
      </c>
      <c r="L155" s="429"/>
    </row>
    <row r="156" spans="1:26" ht="12.5" outlineLevel="1">
      <c r="A156" s="384">
        <v>2521</v>
      </c>
      <c r="B156" s="385" t="s">
        <v>554</v>
      </c>
      <c r="C156" s="386">
        <v>21</v>
      </c>
      <c r="D156" s="387">
        <v>10000</v>
      </c>
      <c r="E156" s="388">
        <f>C156/D156</f>
        <v>2.0999999999999999E-3</v>
      </c>
      <c r="F156" s="386"/>
      <c r="G156" s="387"/>
      <c r="H156" s="388">
        <f>+E156</f>
        <v>2.0999999999999999E-3</v>
      </c>
      <c r="I156" s="386">
        <v>0.05</v>
      </c>
      <c r="J156" s="387" t="s">
        <v>21</v>
      </c>
      <c r="K156" s="388" t="s">
        <v>27</v>
      </c>
      <c r="L156" s="429"/>
    </row>
    <row r="157" spans="1:26" ht="12.5">
      <c r="A157" s="384">
        <v>2522</v>
      </c>
      <c r="B157" s="385" t="s">
        <v>319</v>
      </c>
      <c r="C157" s="386">
        <v>100</v>
      </c>
      <c r="D157" s="387">
        <v>1000</v>
      </c>
      <c r="E157" s="388">
        <f>C157/D157</f>
        <v>0.1</v>
      </c>
      <c r="F157" s="386"/>
      <c r="G157" s="387"/>
      <c r="H157" s="388">
        <f t="shared" ref="H157:H160" si="19">E157</f>
        <v>0.1</v>
      </c>
      <c r="I157" s="386">
        <v>0.05</v>
      </c>
      <c r="J157" s="387" t="s">
        <v>21</v>
      </c>
      <c r="K157" s="388" t="s">
        <v>24</v>
      </c>
      <c r="L157" s="429"/>
    </row>
    <row r="158" spans="1:26" ht="12.5">
      <c r="A158" s="384">
        <v>2523</v>
      </c>
      <c r="B158" s="385" t="s">
        <v>318</v>
      </c>
      <c r="C158" s="386">
        <v>207</v>
      </c>
      <c r="D158" s="387">
        <v>1000</v>
      </c>
      <c r="E158" s="388">
        <f>C158/D158</f>
        <v>0.20699999999999999</v>
      </c>
      <c r="F158" s="386"/>
      <c r="G158" s="387"/>
      <c r="H158" s="388">
        <f t="shared" si="19"/>
        <v>0.20699999999999999</v>
      </c>
      <c r="I158" s="386">
        <v>1</v>
      </c>
      <c r="J158" s="387" t="s">
        <v>106</v>
      </c>
      <c r="K158" s="388" t="s">
        <v>106</v>
      </c>
    </row>
    <row r="159" spans="1:26" ht="12.5">
      <c r="A159" s="384">
        <v>2524</v>
      </c>
      <c r="B159" s="385" t="s">
        <v>123</v>
      </c>
      <c r="C159" s="386">
        <v>410</v>
      </c>
      <c r="D159" s="387">
        <v>1000</v>
      </c>
      <c r="E159" s="388">
        <f t="shared" ref="E159:E160" si="20">C159/D159</f>
        <v>0.41</v>
      </c>
      <c r="F159" s="386"/>
      <c r="G159" s="387"/>
      <c r="H159" s="388">
        <f t="shared" si="19"/>
        <v>0.41</v>
      </c>
      <c r="I159" s="386">
        <v>0.05</v>
      </c>
      <c r="J159" s="387" t="s">
        <v>21</v>
      </c>
      <c r="K159" s="388" t="s">
        <v>22</v>
      </c>
    </row>
    <row r="160" spans="1:26" ht="12.5">
      <c r="A160" s="384">
        <v>2525</v>
      </c>
      <c r="B160" s="385" t="s">
        <v>124</v>
      </c>
      <c r="C160" s="386">
        <v>14</v>
      </c>
      <c r="D160" s="387">
        <v>1000</v>
      </c>
      <c r="E160" s="388">
        <f t="shared" si="20"/>
        <v>1.4E-2</v>
      </c>
      <c r="F160" s="386"/>
      <c r="G160" s="387"/>
      <c r="H160" s="388">
        <f t="shared" si="19"/>
        <v>1.4E-2</v>
      </c>
      <c r="I160" s="386">
        <v>1</v>
      </c>
      <c r="J160" s="387" t="s">
        <v>106</v>
      </c>
      <c r="K160" s="388" t="s">
        <v>106</v>
      </c>
    </row>
    <row r="161" spans="1:26" ht="12.5">
      <c r="A161" s="384">
        <v>2526</v>
      </c>
      <c r="B161" s="385" t="s">
        <v>317</v>
      </c>
      <c r="C161" s="386">
        <v>4.9000000000000004</v>
      </c>
      <c r="D161" s="387">
        <v>1000</v>
      </c>
      <c r="E161" s="388">
        <f>C161/D161</f>
        <v>4.9000000000000007E-3</v>
      </c>
      <c r="F161" s="386">
        <v>0.7</v>
      </c>
      <c r="G161" s="387">
        <v>50</v>
      </c>
      <c r="H161" s="388">
        <f>F161/G161</f>
        <v>1.3999999999999999E-2</v>
      </c>
      <c r="I161" s="386">
        <v>0.01</v>
      </c>
      <c r="J161" s="387" t="s">
        <v>106</v>
      </c>
      <c r="K161" s="388" t="s">
        <v>106</v>
      </c>
    </row>
    <row r="162" spans="1:26" ht="12.5">
      <c r="A162" s="384">
        <v>2527</v>
      </c>
      <c r="B162" s="385" t="s">
        <v>316</v>
      </c>
      <c r="C162" s="386">
        <v>2.4</v>
      </c>
      <c r="D162" s="387">
        <v>1000</v>
      </c>
      <c r="E162" s="388">
        <f>C162/D162</f>
        <v>2.3999999999999998E-3</v>
      </c>
      <c r="F162" s="386">
        <v>0.22</v>
      </c>
      <c r="G162" s="387">
        <v>50</v>
      </c>
      <c r="H162" s="388">
        <f>F162/G162</f>
        <v>4.4000000000000003E-3</v>
      </c>
      <c r="I162" s="386">
        <v>0.01</v>
      </c>
      <c r="J162" s="387" t="s">
        <v>106</v>
      </c>
      <c r="K162" s="388" t="s">
        <v>106</v>
      </c>
    </row>
    <row r="163" spans="1:26" s="383" customFormat="1" ht="12.5">
      <c r="A163" s="384">
        <v>2528</v>
      </c>
      <c r="B163" s="385" t="s">
        <v>126</v>
      </c>
      <c r="C163" s="386">
        <v>250</v>
      </c>
      <c r="D163" s="387">
        <v>1000</v>
      </c>
      <c r="E163" s="388">
        <f>C163/D163</f>
        <v>0.25</v>
      </c>
      <c r="F163" s="386">
        <v>500</v>
      </c>
      <c r="G163" s="387">
        <v>50</v>
      </c>
      <c r="H163" s="388">
        <v>10</v>
      </c>
      <c r="I163" s="386">
        <v>0.05</v>
      </c>
      <c r="J163" s="387" t="s">
        <v>21</v>
      </c>
      <c r="K163" s="388" t="s">
        <v>27</v>
      </c>
      <c r="L163" s="358"/>
      <c r="M163" s="358"/>
      <c r="N163" s="358"/>
      <c r="O163" s="358"/>
      <c r="P163" s="358"/>
      <c r="Q163" s="358"/>
      <c r="R163" s="358"/>
      <c r="S163" s="358"/>
      <c r="T163" s="358"/>
      <c r="U163" s="358"/>
      <c r="V163" s="358"/>
      <c r="W163" s="358"/>
      <c r="X163" s="358"/>
      <c r="Y163" s="358"/>
      <c r="Z163" s="358"/>
    </row>
    <row r="164" spans="1:26" ht="12.5">
      <c r="A164" s="384">
        <v>2529</v>
      </c>
      <c r="B164" s="385" t="s">
        <v>389</v>
      </c>
      <c r="C164" s="386">
        <v>1000</v>
      </c>
      <c r="D164" s="387">
        <v>1000</v>
      </c>
      <c r="E164" s="388">
        <f>C164/D164</f>
        <v>1</v>
      </c>
      <c r="F164" s="386"/>
      <c r="G164" s="387"/>
      <c r="H164" s="388">
        <f>E164</f>
        <v>1</v>
      </c>
      <c r="I164" s="386">
        <v>0.05</v>
      </c>
      <c r="J164" s="387" t="s">
        <v>21</v>
      </c>
      <c r="K164" s="388" t="s">
        <v>27</v>
      </c>
    </row>
    <row r="165" spans="1:26" ht="12.5">
      <c r="A165" s="384">
        <v>2530</v>
      </c>
      <c r="B165" s="430" t="s">
        <v>555</v>
      </c>
      <c r="C165" s="431">
        <v>100</v>
      </c>
      <c r="D165" s="432">
        <v>1000</v>
      </c>
      <c r="E165" s="433">
        <v>0.1</v>
      </c>
      <c r="F165" s="431">
        <v>100</v>
      </c>
      <c r="G165" s="432">
        <v>50</v>
      </c>
      <c r="H165" s="433">
        <v>2</v>
      </c>
      <c r="I165" s="431">
        <v>0.05</v>
      </c>
      <c r="J165" s="432" t="s">
        <v>21</v>
      </c>
      <c r="K165" s="388" t="s">
        <v>27</v>
      </c>
    </row>
    <row r="166" spans="1:26" ht="12.5">
      <c r="A166" s="384">
        <v>2531</v>
      </c>
      <c r="B166" s="385" t="s">
        <v>128</v>
      </c>
      <c r="C166" s="386">
        <v>90</v>
      </c>
      <c r="D166" s="387">
        <v>1000</v>
      </c>
      <c r="E166" s="388">
        <f>C166/D166</f>
        <v>0.09</v>
      </c>
      <c r="F166" s="386">
        <v>0.78</v>
      </c>
      <c r="G166" s="387">
        <v>50</v>
      </c>
      <c r="H166" s="434">
        <f>F166/G166</f>
        <v>1.5600000000000001E-2</v>
      </c>
      <c r="I166" s="386">
        <v>0.05</v>
      </c>
      <c r="J166" s="387" t="s">
        <v>21</v>
      </c>
      <c r="K166" s="388" t="s">
        <v>27</v>
      </c>
    </row>
    <row r="167" spans="1:26" ht="12.5" outlineLevel="1">
      <c r="A167" s="384">
        <v>2532</v>
      </c>
      <c r="B167" s="385" t="s">
        <v>129</v>
      </c>
      <c r="C167" s="386">
        <v>1000</v>
      </c>
      <c r="D167" s="387">
        <v>1000</v>
      </c>
      <c r="E167" s="388">
        <f>C167/D167</f>
        <v>1</v>
      </c>
      <c r="F167" s="386"/>
      <c r="G167" s="387"/>
      <c r="H167" s="388">
        <f>E167</f>
        <v>1</v>
      </c>
      <c r="I167" s="386">
        <v>0.5</v>
      </c>
      <c r="J167" s="387" t="s">
        <v>34</v>
      </c>
      <c r="K167" s="388" t="s">
        <v>22</v>
      </c>
    </row>
    <row r="168" spans="1:26" ht="12.5" outlineLevel="1">
      <c r="A168" s="384">
        <v>2533</v>
      </c>
      <c r="B168" s="385" t="s">
        <v>130</v>
      </c>
      <c r="C168" s="386">
        <v>250</v>
      </c>
      <c r="D168" s="387">
        <v>5000</v>
      </c>
      <c r="E168" s="388">
        <f>C168/D168</f>
        <v>0.05</v>
      </c>
      <c r="F168" s="386"/>
      <c r="G168" s="387"/>
      <c r="H168" s="388">
        <f>E168</f>
        <v>0.05</v>
      </c>
      <c r="I168" s="386">
        <v>0.5</v>
      </c>
      <c r="J168" s="387" t="s">
        <v>34</v>
      </c>
      <c r="K168" s="388" t="s">
        <v>22</v>
      </c>
    </row>
    <row r="169" spans="1:26" ht="12.5" outlineLevel="1">
      <c r="A169" s="384">
        <v>2534</v>
      </c>
      <c r="B169" s="385" t="s">
        <v>131</v>
      </c>
      <c r="C169" s="386">
        <v>1000</v>
      </c>
      <c r="D169" s="387">
        <v>1000</v>
      </c>
      <c r="E169" s="388">
        <f t="shared" ref="E169:E177" si="21">C169/D169</f>
        <v>1</v>
      </c>
      <c r="F169" s="386">
        <v>100</v>
      </c>
      <c r="G169" s="387">
        <v>100</v>
      </c>
      <c r="H169" s="388">
        <f>F169/G169</f>
        <v>1</v>
      </c>
      <c r="I169" s="386">
        <v>0.05</v>
      </c>
      <c r="J169" s="387" t="s">
        <v>106</v>
      </c>
      <c r="K169" s="388" t="s">
        <v>106</v>
      </c>
    </row>
    <row r="170" spans="1:26" ht="12.5" outlineLevel="1">
      <c r="A170" s="384">
        <v>2535</v>
      </c>
      <c r="B170" s="385" t="s">
        <v>132</v>
      </c>
      <c r="C170" s="386">
        <v>1000</v>
      </c>
      <c r="D170" s="387">
        <v>1000</v>
      </c>
      <c r="E170" s="388">
        <f t="shared" si="21"/>
        <v>1</v>
      </c>
      <c r="F170" s="386">
        <v>100</v>
      </c>
      <c r="G170" s="387">
        <v>100</v>
      </c>
      <c r="H170" s="388">
        <f>F170/G170</f>
        <v>1</v>
      </c>
      <c r="I170" s="386">
        <v>1</v>
      </c>
      <c r="J170" s="387" t="s">
        <v>106</v>
      </c>
      <c r="K170" s="388" t="s">
        <v>106</v>
      </c>
    </row>
    <row r="171" spans="1:26" ht="12.5" outlineLevel="1">
      <c r="A171" s="384">
        <v>2536</v>
      </c>
      <c r="B171" s="385" t="s">
        <v>133</v>
      </c>
      <c r="C171" s="386">
        <v>9100</v>
      </c>
      <c r="D171" s="387">
        <v>5000</v>
      </c>
      <c r="E171" s="388">
        <f t="shared" si="21"/>
        <v>1.82</v>
      </c>
      <c r="F171" s="386"/>
      <c r="G171" s="387"/>
      <c r="H171" s="388">
        <f>E171</f>
        <v>1.82</v>
      </c>
      <c r="I171" s="386">
        <v>0.5</v>
      </c>
      <c r="J171" s="387" t="s">
        <v>34</v>
      </c>
      <c r="K171" s="388" t="s">
        <v>24</v>
      </c>
    </row>
    <row r="172" spans="1:26" ht="12.5" outlineLevel="1">
      <c r="A172" s="384">
        <v>2537</v>
      </c>
      <c r="B172" s="385" t="s">
        <v>556</v>
      </c>
      <c r="C172" s="386">
        <v>100</v>
      </c>
      <c r="D172" s="387">
        <v>1000</v>
      </c>
      <c r="E172" s="388">
        <f t="shared" si="21"/>
        <v>0.1</v>
      </c>
      <c r="F172" s="386"/>
      <c r="G172" s="387"/>
      <c r="H172" s="388">
        <f>E172</f>
        <v>0.1</v>
      </c>
      <c r="I172" s="386">
        <v>1</v>
      </c>
      <c r="J172" s="387" t="s">
        <v>106</v>
      </c>
      <c r="K172" s="388" t="s">
        <v>106</v>
      </c>
    </row>
    <row r="173" spans="1:26" ht="12.5" outlineLevel="1">
      <c r="A173" s="384">
        <v>2538</v>
      </c>
      <c r="B173" s="385" t="s">
        <v>315</v>
      </c>
      <c r="C173" s="386">
        <v>1000</v>
      </c>
      <c r="D173" s="387">
        <v>10000</v>
      </c>
      <c r="E173" s="388">
        <f t="shared" si="21"/>
        <v>0.1</v>
      </c>
      <c r="F173" s="386"/>
      <c r="G173" s="387"/>
      <c r="H173" s="388">
        <f t="shared" ref="H173:H177" si="22">E173</f>
        <v>0.1</v>
      </c>
      <c r="I173" s="386">
        <v>1</v>
      </c>
      <c r="J173" s="387" t="s">
        <v>90</v>
      </c>
      <c r="K173" s="388" t="s">
        <v>22</v>
      </c>
    </row>
    <row r="174" spans="1:26" ht="12.5" outlineLevel="1">
      <c r="A174" s="384">
        <v>2539</v>
      </c>
      <c r="B174" s="385" t="s">
        <v>314</v>
      </c>
      <c r="C174" s="386">
        <v>1000</v>
      </c>
      <c r="D174" s="387">
        <v>10000</v>
      </c>
      <c r="E174" s="388">
        <f t="shared" si="21"/>
        <v>0.1</v>
      </c>
      <c r="F174" s="386"/>
      <c r="G174" s="387"/>
      <c r="H174" s="388">
        <f t="shared" si="22"/>
        <v>0.1</v>
      </c>
      <c r="I174" s="386">
        <v>0.05</v>
      </c>
      <c r="J174" s="387" t="s">
        <v>21</v>
      </c>
      <c r="K174" s="388" t="s">
        <v>27</v>
      </c>
    </row>
    <row r="175" spans="1:26" ht="12.5" outlineLevel="1">
      <c r="A175" s="384">
        <v>2540</v>
      </c>
      <c r="B175" s="385" t="s">
        <v>198</v>
      </c>
      <c r="C175" s="386">
        <v>450</v>
      </c>
      <c r="D175" s="387">
        <v>1000</v>
      </c>
      <c r="E175" s="388">
        <f t="shared" si="21"/>
        <v>0.45</v>
      </c>
      <c r="F175" s="386"/>
      <c r="G175" s="387"/>
      <c r="H175" s="388">
        <f t="shared" si="22"/>
        <v>0.45</v>
      </c>
      <c r="I175" s="386">
        <v>0.05</v>
      </c>
      <c r="J175" s="387" t="s">
        <v>21</v>
      </c>
      <c r="K175" s="388" t="s">
        <v>24</v>
      </c>
    </row>
    <row r="176" spans="1:26" ht="12.5" outlineLevel="1">
      <c r="A176" s="384">
        <v>2541</v>
      </c>
      <c r="B176" s="385" t="s">
        <v>200</v>
      </c>
      <c r="C176" s="386">
        <v>230</v>
      </c>
      <c r="D176" s="387">
        <v>1000</v>
      </c>
      <c r="E176" s="388">
        <f>C176/D176</f>
        <v>0.23</v>
      </c>
      <c r="F176" s="386">
        <v>31</v>
      </c>
      <c r="G176" s="387">
        <v>100</v>
      </c>
      <c r="H176" s="388">
        <f>+F176/G176</f>
        <v>0.31</v>
      </c>
      <c r="I176" s="386">
        <v>0.15</v>
      </c>
      <c r="J176" s="387" t="s">
        <v>21</v>
      </c>
      <c r="K176" s="388" t="s">
        <v>22</v>
      </c>
    </row>
    <row r="177" spans="1:26" ht="12.5" outlineLevel="1">
      <c r="A177" s="384">
        <v>2542</v>
      </c>
      <c r="B177" s="385" t="s">
        <v>137</v>
      </c>
      <c r="C177" s="386">
        <v>30</v>
      </c>
      <c r="D177" s="387">
        <v>1000</v>
      </c>
      <c r="E177" s="388">
        <f t="shared" si="21"/>
        <v>0.03</v>
      </c>
      <c r="F177" s="386"/>
      <c r="G177" s="387"/>
      <c r="H177" s="388">
        <f t="shared" si="22"/>
        <v>0.03</v>
      </c>
      <c r="I177" s="386">
        <v>0.05</v>
      </c>
      <c r="J177" s="387" t="s">
        <v>106</v>
      </c>
      <c r="K177" s="388" t="s">
        <v>106</v>
      </c>
    </row>
    <row r="178" spans="1:26" s="435" customFormat="1" ht="12.5">
      <c r="A178" s="384">
        <v>2543</v>
      </c>
      <c r="B178" s="385" t="s">
        <v>313</v>
      </c>
      <c r="C178" s="386">
        <v>28</v>
      </c>
      <c r="D178" s="387">
        <v>1000</v>
      </c>
      <c r="E178" s="388">
        <f>C178/D178</f>
        <v>2.8000000000000001E-2</v>
      </c>
      <c r="F178" s="386">
        <v>0.05</v>
      </c>
      <c r="G178" s="387">
        <v>10</v>
      </c>
      <c r="H178" s="388">
        <f>F178/G178</f>
        <v>5.0000000000000001E-3</v>
      </c>
      <c r="I178" s="386">
        <v>0.05</v>
      </c>
      <c r="J178" s="387" t="s">
        <v>106</v>
      </c>
      <c r="K178" s="388" t="s">
        <v>106</v>
      </c>
    </row>
    <row r="179" spans="1:26" s="383" customFormat="1" ht="12.5">
      <c r="A179" s="384">
        <v>2544</v>
      </c>
      <c r="B179" s="385" t="s">
        <v>557</v>
      </c>
      <c r="C179" s="386">
        <v>25</v>
      </c>
      <c r="D179" s="387">
        <v>5000</v>
      </c>
      <c r="E179" s="388">
        <f>C179/D179</f>
        <v>5.0000000000000001E-3</v>
      </c>
      <c r="F179" s="386"/>
      <c r="G179" s="387"/>
      <c r="H179" s="388">
        <f>E179</f>
        <v>5.0000000000000001E-3</v>
      </c>
      <c r="I179" s="386">
        <v>0.05</v>
      </c>
      <c r="J179" s="387" t="s">
        <v>21</v>
      </c>
      <c r="K179" s="388" t="s">
        <v>27</v>
      </c>
      <c r="L179" s="358"/>
      <c r="M179" s="358"/>
      <c r="N179" s="358"/>
      <c r="O179" s="358"/>
      <c r="P179" s="358"/>
      <c r="Q179" s="358"/>
      <c r="R179" s="358"/>
      <c r="S179" s="358"/>
      <c r="T179" s="358"/>
      <c r="U179" s="358"/>
      <c r="V179" s="358"/>
      <c r="W179" s="358"/>
      <c r="X179" s="358"/>
      <c r="Y179" s="358"/>
      <c r="Z179" s="358"/>
    </row>
    <row r="180" spans="1:26" s="383" customFormat="1" ht="12.5">
      <c r="A180" s="384">
        <v>2545</v>
      </c>
      <c r="B180" s="385" t="s">
        <v>201</v>
      </c>
      <c r="C180" s="386">
        <v>113</v>
      </c>
      <c r="D180" s="387">
        <v>5000</v>
      </c>
      <c r="E180" s="434">
        <f>C180/D180</f>
        <v>2.2599999999999999E-2</v>
      </c>
      <c r="F180" s="386"/>
      <c r="G180" s="387"/>
      <c r="H180" s="434">
        <f>+E180</f>
        <v>2.2599999999999999E-2</v>
      </c>
      <c r="I180" s="386">
        <v>0.05</v>
      </c>
      <c r="J180" s="387" t="s">
        <v>21</v>
      </c>
      <c r="K180" s="388" t="s">
        <v>24</v>
      </c>
      <c r="L180" s="358"/>
      <c r="M180" s="358"/>
      <c r="N180" s="358"/>
      <c r="O180" s="358"/>
      <c r="P180" s="358"/>
      <c r="Q180" s="358"/>
      <c r="R180" s="358"/>
      <c r="S180" s="358"/>
      <c r="T180" s="358"/>
      <c r="U180" s="358"/>
      <c r="V180" s="358"/>
      <c r="W180" s="358"/>
      <c r="X180" s="358"/>
      <c r="Y180" s="358"/>
      <c r="Z180" s="358"/>
    </row>
    <row r="181" spans="1:26" s="383" customFormat="1" ht="12.5">
      <c r="A181" s="384">
        <v>2546</v>
      </c>
      <c r="B181" s="385" t="s">
        <v>312</v>
      </c>
      <c r="C181" s="386">
        <v>0.17</v>
      </c>
      <c r="D181" s="387">
        <v>1000</v>
      </c>
      <c r="E181" s="388">
        <v>1.7000000000000001E-4</v>
      </c>
      <c r="F181" s="386">
        <v>6.0000000000000001E-3</v>
      </c>
      <c r="G181" s="387">
        <v>50</v>
      </c>
      <c r="H181" s="388">
        <f>F181/G181</f>
        <v>1.2E-4</v>
      </c>
      <c r="I181" s="386">
        <v>0.01</v>
      </c>
      <c r="J181" s="387" t="s">
        <v>21</v>
      </c>
      <c r="K181" s="388" t="s">
        <v>27</v>
      </c>
      <c r="L181" s="358"/>
      <c r="M181" s="358"/>
      <c r="N181" s="358"/>
      <c r="O181" s="358"/>
      <c r="P181" s="358"/>
      <c r="Q181" s="358"/>
      <c r="R181" s="358"/>
      <c r="S181" s="358"/>
      <c r="T181" s="358"/>
      <c r="U181" s="358"/>
      <c r="V181" s="358"/>
      <c r="W181" s="358"/>
      <c r="X181" s="358"/>
      <c r="Y181" s="358"/>
      <c r="Z181" s="358"/>
    </row>
    <row r="182" spans="1:26" s="383" customFormat="1" ht="12.5">
      <c r="A182" s="384">
        <v>2547</v>
      </c>
      <c r="B182" s="385" t="s">
        <v>311</v>
      </c>
      <c r="C182" s="386">
        <v>18</v>
      </c>
      <c r="D182" s="387">
        <v>1000</v>
      </c>
      <c r="E182" s="388">
        <f>C182/D182</f>
        <v>1.7999999999999999E-2</v>
      </c>
      <c r="F182" s="386"/>
      <c r="G182" s="387"/>
      <c r="H182" s="388">
        <f>E182</f>
        <v>1.7999999999999999E-2</v>
      </c>
      <c r="I182" s="386">
        <v>0.01</v>
      </c>
      <c r="J182" s="387" t="s">
        <v>21</v>
      </c>
      <c r="K182" s="388" t="s">
        <v>27</v>
      </c>
      <c r="L182" s="358"/>
      <c r="M182" s="358"/>
      <c r="N182" s="358"/>
      <c r="O182" s="358"/>
      <c r="P182" s="358"/>
      <c r="Q182" s="358"/>
      <c r="R182" s="358"/>
      <c r="S182" s="358"/>
      <c r="T182" s="358"/>
      <c r="U182" s="358"/>
      <c r="V182" s="358"/>
      <c r="W182" s="358"/>
      <c r="X182" s="358"/>
      <c r="Y182" s="358"/>
      <c r="Z182" s="358"/>
    </row>
    <row r="183" spans="1:26" ht="12.5">
      <c r="A183" s="384">
        <v>2548</v>
      </c>
      <c r="B183" s="385" t="s">
        <v>310</v>
      </c>
      <c r="C183" s="386">
        <v>1972</v>
      </c>
      <c r="D183" s="387">
        <v>1000</v>
      </c>
      <c r="E183" s="388">
        <f>C183/D183</f>
        <v>1.972</v>
      </c>
      <c r="F183" s="386"/>
      <c r="G183" s="387"/>
      <c r="H183" s="388">
        <v>1.972</v>
      </c>
      <c r="I183" s="386">
        <v>0.05</v>
      </c>
      <c r="J183" s="387" t="s">
        <v>21</v>
      </c>
      <c r="K183" s="388" t="s">
        <v>24</v>
      </c>
    </row>
    <row r="184" spans="1:26" s="383" customFormat="1" ht="12.5">
      <c r="A184" s="384">
        <v>2549</v>
      </c>
      <c r="B184" s="385" t="s">
        <v>139</v>
      </c>
      <c r="C184" s="386">
        <v>2</v>
      </c>
      <c r="D184" s="387">
        <v>1000</v>
      </c>
      <c r="E184" s="388">
        <f t="shared" ref="E184:E218" si="23">C184/D184</f>
        <v>2E-3</v>
      </c>
      <c r="F184" s="386"/>
      <c r="G184" s="387"/>
      <c r="H184" s="388">
        <f t="shared" ref="H184:H188" si="24">E184</f>
        <v>2E-3</v>
      </c>
      <c r="I184" s="386">
        <v>0.5</v>
      </c>
      <c r="J184" s="387" t="s">
        <v>34</v>
      </c>
      <c r="K184" s="388" t="s">
        <v>22</v>
      </c>
      <c r="L184" s="358"/>
      <c r="M184" s="358"/>
      <c r="N184" s="358"/>
      <c r="O184" s="358"/>
      <c r="P184" s="358"/>
      <c r="Q184" s="358"/>
      <c r="R184" s="358"/>
      <c r="S184" s="358"/>
      <c r="T184" s="358"/>
      <c r="U184" s="358"/>
      <c r="V184" s="358"/>
      <c r="W184" s="358"/>
      <c r="X184" s="358"/>
      <c r="Y184" s="358"/>
      <c r="Z184" s="358"/>
    </row>
    <row r="185" spans="1:26" ht="12.5">
      <c r="A185" s="384">
        <v>2550</v>
      </c>
      <c r="B185" s="385" t="s">
        <v>140</v>
      </c>
      <c r="C185" s="386">
        <v>10</v>
      </c>
      <c r="D185" s="387">
        <v>1000</v>
      </c>
      <c r="E185" s="388">
        <f>C185/D185</f>
        <v>0.01</v>
      </c>
      <c r="F185" s="386"/>
      <c r="G185" s="387"/>
      <c r="H185" s="388">
        <f t="shared" si="24"/>
        <v>0.01</v>
      </c>
      <c r="I185" s="386">
        <v>1</v>
      </c>
      <c r="J185" s="387" t="s">
        <v>90</v>
      </c>
      <c r="K185" s="388" t="s">
        <v>22</v>
      </c>
    </row>
    <row r="186" spans="1:26" ht="12.5">
      <c r="A186" s="384">
        <v>2551</v>
      </c>
      <c r="B186" s="385" t="s">
        <v>309</v>
      </c>
      <c r="C186" s="386">
        <v>100</v>
      </c>
      <c r="D186" s="387">
        <v>1000</v>
      </c>
      <c r="E186" s="388">
        <f>C186/D186</f>
        <v>0.1</v>
      </c>
      <c r="F186" s="386"/>
      <c r="G186" s="387"/>
      <c r="H186" s="388">
        <f>E186</f>
        <v>0.1</v>
      </c>
      <c r="I186" s="386">
        <v>0.05</v>
      </c>
      <c r="J186" s="387" t="s">
        <v>21</v>
      </c>
      <c r="K186" s="388" t="s">
        <v>27</v>
      </c>
    </row>
    <row r="187" spans="1:26" ht="12.5">
      <c r="A187" s="384">
        <v>2552</v>
      </c>
      <c r="B187" s="385" t="s">
        <v>142</v>
      </c>
      <c r="C187" s="386">
        <v>655</v>
      </c>
      <c r="D187" s="387">
        <v>1000</v>
      </c>
      <c r="E187" s="388">
        <f t="shared" si="23"/>
        <v>0.65500000000000003</v>
      </c>
      <c r="F187" s="386"/>
      <c r="G187" s="387"/>
      <c r="H187" s="388">
        <f t="shared" si="24"/>
        <v>0.65500000000000003</v>
      </c>
      <c r="I187" s="386">
        <v>1</v>
      </c>
      <c r="J187" s="387" t="s">
        <v>90</v>
      </c>
      <c r="K187" s="388" t="s">
        <v>24</v>
      </c>
    </row>
    <row r="188" spans="1:26" s="383" customFormat="1" ht="12.5">
      <c r="A188" s="384">
        <v>2553</v>
      </c>
      <c r="B188" s="385" t="s">
        <v>143</v>
      </c>
      <c r="C188" s="386">
        <v>530</v>
      </c>
      <c r="D188" s="387">
        <v>1000</v>
      </c>
      <c r="E188" s="388">
        <f t="shared" si="23"/>
        <v>0.53</v>
      </c>
      <c r="F188" s="386"/>
      <c r="G188" s="387"/>
      <c r="H188" s="388">
        <f t="shared" si="24"/>
        <v>0.53</v>
      </c>
      <c r="I188" s="386">
        <v>1</v>
      </c>
      <c r="J188" s="387" t="s">
        <v>90</v>
      </c>
      <c r="K188" s="388" t="s">
        <v>22</v>
      </c>
      <c r="L188" s="358"/>
      <c r="M188" s="358"/>
      <c r="N188" s="358"/>
      <c r="O188" s="358"/>
      <c r="P188" s="358"/>
      <c r="Q188" s="358"/>
      <c r="R188" s="358"/>
      <c r="S188" s="358"/>
      <c r="T188" s="358"/>
      <c r="U188" s="358"/>
      <c r="V188" s="358"/>
      <c r="W188" s="358"/>
      <c r="X188" s="358"/>
      <c r="Y188" s="358"/>
      <c r="Z188" s="358"/>
    </row>
    <row r="189" spans="1:26" s="383" customFormat="1" ht="12.5">
      <c r="A189" s="384">
        <v>2554</v>
      </c>
      <c r="B189" s="385" t="s">
        <v>144</v>
      </c>
      <c r="C189" s="386">
        <v>0.2</v>
      </c>
      <c r="D189" s="387">
        <v>1000</v>
      </c>
      <c r="E189" s="388">
        <f t="shared" si="23"/>
        <v>2.0000000000000001E-4</v>
      </c>
      <c r="F189" s="386">
        <v>0.16</v>
      </c>
      <c r="G189" s="387">
        <v>100</v>
      </c>
      <c r="H189" s="388">
        <f>F189/G189</f>
        <v>1.6000000000000001E-3</v>
      </c>
      <c r="I189" s="386">
        <v>1</v>
      </c>
      <c r="J189" s="387" t="s">
        <v>90</v>
      </c>
      <c r="K189" s="388" t="s">
        <v>22</v>
      </c>
      <c r="L189" s="358"/>
      <c r="M189" s="358"/>
      <c r="N189" s="358"/>
      <c r="O189" s="358"/>
      <c r="P189" s="358"/>
      <c r="Q189" s="358"/>
      <c r="R189" s="358"/>
      <c r="S189" s="358"/>
      <c r="T189" s="358"/>
      <c r="U189" s="358"/>
      <c r="V189" s="358"/>
      <c r="W189" s="358"/>
      <c r="X189" s="358"/>
      <c r="Y189" s="358"/>
      <c r="Z189" s="358"/>
    </row>
    <row r="190" spans="1:26" s="383" customFormat="1" ht="12.5">
      <c r="A190" s="384">
        <v>2555</v>
      </c>
      <c r="B190" s="385" t="s">
        <v>145</v>
      </c>
      <c r="C190" s="386">
        <v>81</v>
      </c>
      <c r="D190" s="387">
        <v>1000</v>
      </c>
      <c r="E190" s="388">
        <f t="shared" si="23"/>
        <v>8.1000000000000003E-2</v>
      </c>
      <c r="F190" s="386">
        <v>17</v>
      </c>
      <c r="G190" s="387">
        <v>100</v>
      </c>
      <c r="H190" s="388">
        <f>F190/G190</f>
        <v>0.17</v>
      </c>
      <c r="I190" s="386">
        <v>0.05</v>
      </c>
      <c r="J190" s="387" t="s">
        <v>21</v>
      </c>
      <c r="K190" s="388" t="s">
        <v>22</v>
      </c>
      <c r="L190" s="358"/>
      <c r="M190" s="358"/>
      <c r="N190" s="358"/>
      <c r="O190" s="358"/>
      <c r="P190" s="358"/>
      <c r="Q190" s="358"/>
      <c r="R190" s="358"/>
      <c r="S190" s="358"/>
      <c r="T190" s="358"/>
      <c r="U190" s="358"/>
      <c r="V190" s="358"/>
      <c r="W190" s="358"/>
      <c r="X190" s="358"/>
      <c r="Y190" s="358"/>
      <c r="Z190" s="358"/>
    </row>
    <row r="191" spans="1:26" ht="12.5">
      <c r="A191" s="384">
        <v>2556</v>
      </c>
      <c r="B191" s="385" t="s">
        <v>146</v>
      </c>
      <c r="C191" s="386">
        <v>100</v>
      </c>
      <c r="D191" s="387">
        <v>1000</v>
      </c>
      <c r="E191" s="388">
        <v>0.1</v>
      </c>
      <c r="F191" s="386">
        <v>5.5</v>
      </c>
      <c r="G191" s="387">
        <v>50</v>
      </c>
      <c r="H191" s="388">
        <v>0.11</v>
      </c>
      <c r="I191" s="386">
        <v>0.5</v>
      </c>
      <c r="J191" s="387" t="s">
        <v>34</v>
      </c>
      <c r="K191" s="388" t="s">
        <v>22</v>
      </c>
    </row>
    <row r="192" spans="1:26" s="383" customFormat="1" ht="12.5">
      <c r="A192" s="384">
        <v>2557</v>
      </c>
      <c r="B192" s="385" t="s">
        <v>147</v>
      </c>
      <c r="C192" s="386">
        <v>10</v>
      </c>
      <c r="D192" s="387">
        <v>1000</v>
      </c>
      <c r="E192" s="388">
        <f t="shared" si="23"/>
        <v>0.01</v>
      </c>
      <c r="F192" s="386">
        <v>1</v>
      </c>
      <c r="G192" s="387">
        <v>10</v>
      </c>
      <c r="H192" s="388">
        <f>F192/G192</f>
        <v>0.1</v>
      </c>
      <c r="I192" s="386">
        <v>1</v>
      </c>
      <c r="J192" s="387" t="s">
        <v>90</v>
      </c>
      <c r="K192" s="388" t="s">
        <v>22</v>
      </c>
      <c r="L192" s="358"/>
      <c r="M192" s="358"/>
      <c r="N192" s="358"/>
      <c r="O192" s="358"/>
      <c r="P192" s="358"/>
      <c r="Q192" s="358"/>
      <c r="R192" s="358"/>
      <c r="S192" s="358"/>
      <c r="T192" s="358"/>
      <c r="U192" s="358"/>
      <c r="V192" s="358"/>
      <c r="W192" s="358"/>
      <c r="X192" s="358"/>
      <c r="Y192" s="358"/>
      <c r="Z192" s="358"/>
    </row>
    <row r="193" spans="1:26" s="383" customFormat="1" ht="12.5">
      <c r="A193" s="384">
        <v>2558</v>
      </c>
      <c r="B193" s="385" t="s">
        <v>148</v>
      </c>
      <c r="C193" s="386">
        <v>4.2249999999999996</v>
      </c>
      <c r="D193" s="387">
        <v>1000</v>
      </c>
      <c r="E193" s="388">
        <v>4.2249999999999996E-3</v>
      </c>
      <c r="F193" s="386">
        <v>0.11</v>
      </c>
      <c r="G193" s="387">
        <v>50</v>
      </c>
      <c r="H193" s="388">
        <v>2.2000000000000001E-3</v>
      </c>
      <c r="I193" s="386">
        <v>0.05</v>
      </c>
      <c r="J193" s="387" t="s">
        <v>21</v>
      </c>
      <c r="K193" s="388" t="s">
        <v>24</v>
      </c>
      <c r="L193" s="358"/>
      <c r="M193" s="358"/>
      <c r="N193" s="358"/>
      <c r="O193" s="358"/>
      <c r="P193" s="358"/>
      <c r="Q193" s="358"/>
      <c r="R193" s="358"/>
      <c r="S193" s="358"/>
      <c r="T193" s="358"/>
      <c r="U193" s="358"/>
      <c r="V193" s="358"/>
      <c r="W193" s="358"/>
      <c r="X193" s="358"/>
      <c r="Y193" s="358"/>
      <c r="Z193" s="358"/>
    </row>
    <row r="194" spans="1:26" s="383" customFormat="1" ht="12.5">
      <c r="A194" s="384">
        <v>2559</v>
      </c>
      <c r="B194" s="385" t="s">
        <v>149</v>
      </c>
      <c r="C194" s="386">
        <v>0.26</v>
      </c>
      <c r="D194" s="387">
        <v>1000</v>
      </c>
      <c r="E194" s="388">
        <f>C194/D194</f>
        <v>2.6000000000000003E-4</v>
      </c>
      <c r="F194" s="386">
        <v>3.9600000000000003E-2</v>
      </c>
      <c r="G194" s="387">
        <v>50</v>
      </c>
      <c r="H194" s="388">
        <v>7.9000000000000001E-4</v>
      </c>
      <c r="I194" s="386">
        <v>0.05</v>
      </c>
      <c r="J194" s="387" t="s">
        <v>21</v>
      </c>
      <c r="K194" s="388" t="s">
        <v>24</v>
      </c>
      <c r="L194" s="358"/>
      <c r="M194" s="358"/>
      <c r="N194" s="358"/>
      <c r="O194" s="358"/>
      <c r="P194" s="358"/>
      <c r="Q194" s="358"/>
      <c r="R194" s="358"/>
      <c r="S194" s="358"/>
      <c r="T194" s="358"/>
      <c r="U194" s="358"/>
      <c r="V194" s="358"/>
      <c r="W194" s="358"/>
      <c r="X194" s="358"/>
      <c r="Y194" s="358"/>
      <c r="Z194" s="358"/>
    </row>
    <row r="195" spans="1:26" s="383" customFormat="1" ht="12.5">
      <c r="A195" s="384">
        <v>2560</v>
      </c>
      <c r="B195" s="385" t="s">
        <v>150</v>
      </c>
      <c r="C195" s="386">
        <v>100</v>
      </c>
      <c r="D195" s="387">
        <v>1000</v>
      </c>
      <c r="E195" s="388">
        <f t="shared" si="23"/>
        <v>0.1</v>
      </c>
      <c r="F195" s="386"/>
      <c r="G195" s="387"/>
      <c r="H195" s="388">
        <f t="shared" ref="H195:H231" si="25">E195</f>
        <v>0.1</v>
      </c>
      <c r="I195" s="386">
        <v>0.05</v>
      </c>
      <c r="J195" s="387" t="s">
        <v>21</v>
      </c>
      <c r="K195" s="388" t="s">
        <v>27</v>
      </c>
      <c r="L195" s="358"/>
      <c r="M195" s="358"/>
      <c r="N195" s="358"/>
      <c r="O195" s="358"/>
      <c r="P195" s="358"/>
      <c r="Q195" s="358"/>
      <c r="R195" s="358"/>
      <c r="S195" s="358"/>
      <c r="T195" s="358"/>
      <c r="U195" s="358"/>
      <c r="V195" s="358"/>
      <c r="W195" s="358"/>
      <c r="X195" s="358"/>
      <c r="Y195" s="358"/>
      <c r="Z195" s="358"/>
    </row>
    <row r="196" spans="1:26" s="383" customFormat="1" ht="12.5">
      <c r="A196" s="384">
        <v>2561</v>
      </c>
      <c r="B196" s="385" t="s">
        <v>151</v>
      </c>
      <c r="C196" s="386">
        <v>31</v>
      </c>
      <c r="D196" s="387">
        <v>1000</v>
      </c>
      <c r="E196" s="388">
        <f t="shared" si="23"/>
        <v>3.1E-2</v>
      </c>
      <c r="F196" s="386"/>
      <c r="G196" s="387"/>
      <c r="H196" s="388">
        <f t="shared" si="25"/>
        <v>3.1E-2</v>
      </c>
      <c r="I196" s="386">
        <v>0.05</v>
      </c>
      <c r="J196" s="387" t="s">
        <v>21</v>
      </c>
      <c r="K196" s="388" t="s">
        <v>24</v>
      </c>
      <c r="L196" s="358"/>
      <c r="M196" s="358"/>
      <c r="N196" s="358"/>
      <c r="O196" s="358"/>
      <c r="P196" s="358"/>
      <c r="Q196" s="358"/>
      <c r="R196" s="358"/>
      <c r="S196" s="358"/>
      <c r="T196" s="358"/>
      <c r="U196" s="358"/>
      <c r="V196" s="358"/>
      <c r="W196" s="358"/>
      <c r="X196" s="358"/>
      <c r="Y196" s="358"/>
      <c r="Z196" s="358"/>
    </row>
    <row r="197" spans="1:26" s="383" customFormat="1" ht="12.5">
      <c r="A197" s="384">
        <v>2562</v>
      </c>
      <c r="B197" s="385" t="s">
        <v>152</v>
      </c>
      <c r="C197" s="386">
        <v>106</v>
      </c>
      <c r="D197" s="387">
        <v>1000</v>
      </c>
      <c r="E197" s="388">
        <f t="shared" si="23"/>
        <v>0.106</v>
      </c>
      <c r="F197" s="386"/>
      <c r="G197" s="387"/>
      <c r="H197" s="388">
        <f t="shared" si="25"/>
        <v>0.106</v>
      </c>
      <c r="I197" s="386">
        <v>0.05</v>
      </c>
      <c r="J197" s="387" t="s">
        <v>21</v>
      </c>
      <c r="K197" s="388" t="s">
        <v>27</v>
      </c>
      <c r="L197" s="358"/>
      <c r="M197" s="358"/>
      <c r="N197" s="358"/>
      <c r="O197" s="358"/>
      <c r="P197" s="358"/>
      <c r="Q197" s="358"/>
      <c r="R197" s="358"/>
      <c r="S197" s="358"/>
      <c r="T197" s="358"/>
      <c r="U197" s="358"/>
      <c r="V197" s="358"/>
      <c r="W197" s="358"/>
      <c r="X197" s="358"/>
      <c r="Y197" s="358"/>
      <c r="Z197" s="358"/>
    </row>
    <row r="198" spans="1:26" s="383" customFormat="1" ht="12.5">
      <c r="A198" s="384">
        <v>2563</v>
      </c>
      <c r="B198" s="385" t="s">
        <v>153</v>
      </c>
      <c r="C198" s="386">
        <v>106</v>
      </c>
      <c r="D198" s="387">
        <v>1000</v>
      </c>
      <c r="E198" s="388">
        <f t="shared" si="23"/>
        <v>0.106</v>
      </c>
      <c r="F198" s="386"/>
      <c r="G198" s="387"/>
      <c r="H198" s="388">
        <f t="shared" si="25"/>
        <v>0.106</v>
      </c>
      <c r="I198" s="386">
        <v>0.05</v>
      </c>
      <c r="J198" s="387" t="s">
        <v>21</v>
      </c>
      <c r="K198" s="388" t="s">
        <v>24</v>
      </c>
      <c r="L198" s="358"/>
      <c r="M198" s="358"/>
      <c r="N198" s="358"/>
      <c r="O198" s="358"/>
      <c r="P198" s="358"/>
      <c r="Q198" s="358"/>
      <c r="R198" s="358"/>
      <c r="S198" s="358"/>
      <c r="T198" s="358"/>
      <c r="U198" s="358"/>
      <c r="V198" s="358"/>
      <c r="W198" s="358"/>
      <c r="X198" s="358"/>
      <c r="Y198" s="358"/>
      <c r="Z198" s="358"/>
    </row>
    <row r="199" spans="1:26" ht="12" customHeight="1">
      <c r="A199" s="384">
        <v>2564</v>
      </c>
      <c r="B199" s="385" t="s">
        <v>154</v>
      </c>
      <c r="C199" s="386">
        <v>51</v>
      </c>
      <c r="D199" s="387">
        <v>1000</v>
      </c>
      <c r="E199" s="388">
        <v>5.0999999999999997E-2</v>
      </c>
      <c r="F199" s="386"/>
      <c r="G199" s="387"/>
      <c r="H199" s="388">
        <v>5.0999999999999997E-2</v>
      </c>
      <c r="I199" s="386">
        <v>0.05</v>
      </c>
      <c r="J199" s="387" t="s">
        <v>21</v>
      </c>
      <c r="K199" s="388" t="s">
        <v>24</v>
      </c>
    </row>
    <row r="200" spans="1:26" ht="12.5">
      <c r="A200" s="384">
        <v>2565</v>
      </c>
      <c r="B200" s="385" t="s">
        <v>155</v>
      </c>
      <c r="C200" s="386">
        <v>138</v>
      </c>
      <c r="D200" s="387">
        <v>1000</v>
      </c>
      <c r="E200" s="388">
        <f t="shared" ref="E200" si="26">C200/D200</f>
        <v>0.13800000000000001</v>
      </c>
      <c r="F200" s="386"/>
      <c r="G200" s="387"/>
      <c r="H200" s="388">
        <f t="shared" ref="H200" si="27">E200</f>
        <v>0.13800000000000001</v>
      </c>
      <c r="I200" s="386">
        <v>0.05</v>
      </c>
      <c r="J200" s="387" t="s">
        <v>106</v>
      </c>
      <c r="K200" s="388" t="s">
        <v>106</v>
      </c>
    </row>
    <row r="201" spans="1:26" s="383" customFormat="1" ht="12.5">
      <c r="A201" s="384">
        <v>2566</v>
      </c>
      <c r="B201" s="385" t="s">
        <v>156</v>
      </c>
      <c r="C201" s="386">
        <v>128</v>
      </c>
      <c r="D201" s="387">
        <v>5000</v>
      </c>
      <c r="E201" s="388">
        <f t="shared" si="23"/>
        <v>2.5600000000000001E-2</v>
      </c>
      <c r="F201" s="386"/>
      <c r="G201" s="387"/>
      <c r="H201" s="388">
        <f t="shared" si="25"/>
        <v>2.5600000000000001E-2</v>
      </c>
      <c r="I201" s="386">
        <v>0.05</v>
      </c>
      <c r="J201" s="387" t="s">
        <v>21</v>
      </c>
      <c r="K201" s="388" t="s">
        <v>24</v>
      </c>
      <c r="L201" s="358"/>
      <c r="M201" s="358"/>
      <c r="N201" s="358"/>
      <c r="O201" s="358"/>
      <c r="P201" s="358"/>
      <c r="Q201" s="358"/>
      <c r="R201" s="358"/>
      <c r="S201" s="358"/>
      <c r="T201" s="358"/>
      <c r="U201" s="358"/>
      <c r="V201" s="358"/>
      <c r="W201" s="358"/>
      <c r="X201" s="358"/>
      <c r="Y201" s="358"/>
      <c r="Z201" s="358"/>
    </row>
    <row r="202" spans="1:26" s="383" customFormat="1" ht="12.5">
      <c r="A202" s="384">
        <v>2567</v>
      </c>
      <c r="B202" s="385" t="s">
        <v>157</v>
      </c>
      <c r="C202" s="386">
        <v>30</v>
      </c>
      <c r="D202" s="387">
        <v>1000</v>
      </c>
      <c r="E202" s="388">
        <f t="shared" si="23"/>
        <v>0.03</v>
      </c>
      <c r="F202" s="386"/>
      <c r="G202" s="387"/>
      <c r="H202" s="388">
        <f t="shared" si="25"/>
        <v>0.03</v>
      </c>
      <c r="I202" s="386">
        <v>0.05</v>
      </c>
      <c r="J202" s="387" t="s">
        <v>21</v>
      </c>
      <c r="K202" s="388" t="s">
        <v>27</v>
      </c>
      <c r="L202" s="358"/>
      <c r="M202" s="358"/>
      <c r="N202" s="358"/>
      <c r="O202" s="358"/>
      <c r="P202" s="358"/>
      <c r="Q202" s="358"/>
      <c r="R202" s="358"/>
      <c r="S202" s="358"/>
      <c r="T202" s="358"/>
      <c r="U202" s="358"/>
      <c r="V202" s="358"/>
      <c r="W202" s="358"/>
      <c r="X202" s="358"/>
      <c r="Y202" s="358"/>
      <c r="Z202" s="358"/>
    </row>
    <row r="203" spans="1:26" s="383" customFormat="1" ht="12.5">
      <c r="A203" s="384">
        <v>2568</v>
      </c>
      <c r="B203" s="385" t="s">
        <v>158</v>
      </c>
      <c r="C203" s="386">
        <v>130</v>
      </c>
      <c r="D203" s="387">
        <v>1000</v>
      </c>
      <c r="E203" s="388">
        <f t="shared" si="23"/>
        <v>0.13</v>
      </c>
      <c r="F203" s="386"/>
      <c r="G203" s="387"/>
      <c r="H203" s="388">
        <f t="shared" si="25"/>
        <v>0.13</v>
      </c>
      <c r="I203" s="386">
        <v>0.05</v>
      </c>
      <c r="J203" s="387" t="s">
        <v>21</v>
      </c>
      <c r="K203" s="388" t="s">
        <v>27</v>
      </c>
      <c r="L203" s="358"/>
      <c r="M203" s="358"/>
      <c r="N203" s="358"/>
      <c r="O203" s="358"/>
      <c r="P203" s="358"/>
      <c r="Q203" s="358"/>
      <c r="R203" s="358"/>
      <c r="S203" s="358"/>
      <c r="T203" s="358"/>
      <c r="U203" s="358"/>
      <c r="V203" s="358"/>
      <c r="W203" s="358"/>
      <c r="X203" s="358"/>
      <c r="Y203" s="358"/>
      <c r="Z203" s="358"/>
    </row>
    <row r="204" spans="1:26" ht="12.5">
      <c r="A204" s="384">
        <v>2569</v>
      </c>
      <c r="B204" s="385" t="s">
        <v>159</v>
      </c>
      <c r="C204" s="386">
        <v>48</v>
      </c>
      <c r="D204" s="387">
        <v>1000</v>
      </c>
      <c r="E204" s="388">
        <v>4.8000000000000001E-2</v>
      </c>
      <c r="F204" s="386"/>
      <c r="G204" s="387"/>
      <c r="H204" s="388">
        <v>4.8000000000000001E-2</v>
      </c>
      <c r="I204" s="386">
        <v>1</v>
      </c>
      <c r="J204" s="387" t="s">
        <v>106</v>
      </c>
      <c r="K204" s="388" t="s">
        <v>106</v>
      </c>
    </row>
    <row r="205" spans="1:26" s="383" customFormat="1" ht="12.5">
      <c r="A205" s="384">
        <v>2570</v>
      </c>
      <c r="B205" s="385" t="s">
        <v>160</v>
      </c>
      <c r="C205" s="386">
        <v>100</v>
      </c>
      <c r="D205" s="387">
        <v>1000</v>
      </c>
      <c r="E205" s="388">
        <v>0.1</v>
      </c>
      <c r="F205" s="386">
        <v>10</v>
      </c>
      <c r="G205" s="387">
        <v>50</v>
      </c>
      <c r="H205" s="388">
        <v>0.2</v>
      </c>
      <c r="I205" s="386">
        <v>0.05</v>
      </c>
      <c r="J205" s="387" t="s">
        <v>21</v>
      </c>
      <c r="K205" s="388" t="s">
        <v>24</v>
      </c>
      <c r="L205" s="358"/>
      <c r="M205" s="358"/>
      <c r="N205" s="358"/>
      <c r="O205" s="358"/>
      <c r="P205" s="358"/>
      <c r="Q205" s="358"/>
      <c r="R205" s="358"/>
      <c r="S205" s="358"/>
      <c r="T205" s="358"/>
      <c r="U205" s="358"/>
      <c r="V205" s="358"/>
      <c r="W205" s="358"/>
      <c r="X205" s="358"/>
      <c r="Y205" s="358"/>
      <c r="Z205" s="358"/>
    </row>
    <row r="206" spans="1:26" s="383" customFormat="1" ht="12.5">
      <c r="A206" s="384">
        <v>2571</v>
      </c>
      <c r="B206" s="385" t="s">
        <v>308</v>
      </c>
      <c r="C206" s="386">
        <v>31.2</v>
      </c>
      <c r="D206" s="387">
        <v>1000</v>
      </c>
      <c r="E206" s="388">
        <v>3.1199999999999999E-2</v>
      </c>
      <c r="F206" s="386"/>
      <c r="G206" s="387"/>
      <c r="H206" s="388">
        <v>3.1199999999999999E-2</v>
      </c>
      <c r="I206" s="386">
        <v>0.05</v>
      </c>
      <c r="J206" s="387" t="s">
        <v>21</v>
      </c>
      <c r="K206" s="388" t="s">
        <v>24</v>
      </c>
      <c r="L206" s="358"/>
      <c r="M206" s="358"/>
      <c r="N206" s="358"/>
      <c r="O206" s="358"/>
      <c r="P206" s="358"/>
      <c r="Q206" s="358"/>
      <c r="R206" s="358"/>
      <c r="S206" s="358"/>
      <c r="T206" s="358"/>
      <c r="U206" s="358"/>
      <c r="V206" s="358"/>
      <c r="W206" s="358"/>
      <c r="X206" s="358"/>
      <c r="Y206" s="358"/>
      <c r="Z206" s="358"/>
    </row>
    <row r="207" spans="1:26" s="383" customFormat="1" ht="12.5">
      <c r="A207" s="384">
        <v>2572</v>
      </c>
      <c r="B207" s="385" t="s">
        <v>162</v>
      </c>
      <c r="C207" s="386">
        <v>208</v>
      </c>
      <c r="D207" s="387">
        <v>5000</v>
      </c>
      <c r="E207" s="388">
        <f t="shared" si="23"/>
        <v>4.1599999999999998E-2</v>
      </c>
      <c r="F207" s="386"/>
      <c r="G207" s="387"/>
      <c r="H207" s="388">
        <f t="shared" si="25"/>
        <v>4.1599999999999998E-2</v>
      </c>
      <c r="I207" s="386">
        <v>0.05</v>
      </c>
      <c r="J207" s="387" t="s">
        <v>21</v>
      </c>
      <c r="K207" s="388" t="s">
        <v>24</v>
      </c>
      <c r="L207" s="358"/>
      <c r="M207" s="358"/>
      <c r="N207" s="358"/>
      <c r="O207" s="358"/>
      <c r="P207" s="358"/>
      <c r="Q207" s="358"/>
      <c r="R207" s="358"/>
      <c r="S207" s="358"/>
      <c r="T207" s="358"/>
      <c r="U207" s="358"/>
      <c r="V207" s="358"/>
      <c r="W207" s="358"/>
      <c r="X207" s="358"/>
      <c r="Y207" s="358"/>
      <c r="Z207" s="358"/>
    </row>
    <row r="208" spans="1:26" s="383" customFormat="1" ht="12.5">
      <c r="A208" s="384">
        <v>2573</v>
      </c>
      <c r="B208" s="385" t="s">
        <v>163</v>
      </c>
      <c r="C208" s="386">
        <v>95</v>
      </c>
      <c r="D208" s="387">
        <v>5000</v>
      </c>
      <c r="E208" s="388">
        <f t="shared" si="23"/>
        <v>1.9E-2</v>
      </c>
      <c r="F208" s="386"/>
      <c r="G208" s="387"/>
      <c r="H208" s="388">
        <f t="shared" si="25"/>
        <v>1.9E-2</v>
      </c>
      <c r="I208" s="386">
        <v>0.05</v>
      </c>
      <c r="J208" s="387" t="s">
        <v>21</v>
      </c>
      <c r="K208" s="388" t="s">
        <v>24</v>
      </c>
      <c r="L208" s="358"/>
      <c r="M208" s="358"/>
      <c r="N208" s="358"/>
      <c r="O208" s="358"/>
      <c r="P208" s="358"/>
      <c r="Q208" s="358"/>
      <c r="R208" s="358"/>
      <c r="S208" s="358"/>
      <c r="T208" s="358"/>
      <c r="U208" s="358"/>
      <c r="V208" s="358"/>
      <c r="W208" s="358"/>
      <c r="X208" s="358"/>
      <c r="Y208" s="358"/>
      <c r="Z208" s="358"/>
    </row>
    <row r="209" spans="1:26" s="383" customFormat="1" ht="12.5">
      <c r="A209" s="384">
        <v>2574</v>
      </c>
      <c r="B209" s="385" t="s">
        <v>164</v>
      </c>
      <c r="C209" s="386">
        <v>6500</v>
      </c>
      <c r="D209" s="387">
        <v>1000</v>
      </c>
      <c r="E209" s="388">
        <f t="shared" si="23"/>
        <v>6.5</v>
      </c>
      <c r="F209" s="386"/>
      <c r="G209" s="387"/>
      <c r="H209" s="388">
        <f t="shared" si="25"/>
        <v>6.5</v>
      </c>
      <c r="I209" s="386">
        <v>0.05</v>
      </c>
      <c r="J209" s="387" t="s">
        <v>21</v>
      </c>
      <c r="K209" s="388" t="s">
        <v>27</v>
      </c>
      <c r="L209" s="358"/>
      <c r="M209" s="358"/>
      <c r="N209" s="358"/>
      <c r="O209" s="358"/>
      <c r="P209" s="358"/>
      <c r="Q209" s="358"/>
      <c r="R209" s="358"/>
      <c r="S209" s="358"/>
      <c r="T209" s="358"/>
      <c r="U209" s="358"/>
      <c r="V209" s="358"/>
      <c r="W209" s="358"/>
      <c r="X209" s="358"/>
      <c r="Y209" s="358"/>
      <c r="Z209" s="358"/>
    </row>
    <row r="210" spans="1:26" s="383" customFormat="1" ht="12.5">
      <c r="A210" s="384">
        <v>2575</v>
      </c>
      <c r="B210" s="385" t="s">
        <v>165</v>
      </c>
      <c r="C210" s="386">
        <v>911</v>
      </c>
      <c r="D210" s="387">
        <v>1000</v>
      </c>
      <c r="E210" s="388">
        <v>0.91100000000000003</v>
      </c>
      <c r="F210" s="386">
        <v>88</v>
      </c>
      <c r="G210" s="387">
        <v>10</v>
      </c>
      <c r="H210" s="388">
        <v>8.8000000000000007</v>
      </c>
      <c r="I210" s="386">
        <v>0.05</v>
      </c>
      <c r="J210" s="387" t="s">
        <v>21</v>
      </c>
      <c r="K210" s="388" t="s">
        <v>27</v>
      </c>
      <c r="L210" s="358"/>
      <c r="M210" s="358"/>
      <c r="N210" s="358"/>
      <c r="O210" s="358"/>
      <c r="P210" s="358"/>
      <c r="Q210" s="358"/>
      <c r="R210" s="358"/>
      <c r="S210" s="358"/>
      <c r="T210" s="358"/>
      <c r="U210" s="358"/>
      <c r="V210" s="358"/>
      <c r="W210" s="358"/>
      <c r="X210" s="358"/>
      <c r="Y210" s="358"/>
      <c r="Z210" s="358"/>
    </row>
    <row r="211" spans="1:26" s="383" customFormat="1" ht="12" customHeight="1">
      <c r="A211" s="384">
        <v>2576</v>
      </c>
      <c r="B211" s="385" t="s">
        <v>166</v>
      </c>
      <c r="C211" s="386">
        <v>4400</v>
      </c>
      <c r="D211" s="387">
        <v>1000</v>
      </c>
      <c r="E211" s="388">
        <f>C211/D211</f>
        <v>4.4000000000000004</v>
      </c>
      <c r="F211" s="386">
        <v>100</v>
      </c>
      <c r="G211" s="387">
        <v>10</v>
      </c>
      <c r="H211" s="388">
        <f>F211/G211</f>
        <v>10</v>
      </c>
      <c r="I211" s="386">
        <v>0.05</v>
      </c>
      <c r="J211" s="387" t="s">
        <v>21</v>
      </c>
      <c r="K211" s="388" t="s">
        <v>27</v>
      </c>
      <c r="L211" s="358"/>
      <c r="M211" s="358"/>
      <c r="N211" s="358"/>
      <c r="O211" s="358"/>
      <c r="P211" s="358"/>
      <c r="Q211" s="358"/>
      <c r="R211" s="358"/>
      <c r="S211" s="358"/>
      <c r="T211" s="358"/>
      <c r="U211" s="358"/>
      <c r="V211" s="358"/>
      <c r="W211" s="358"/>
      <c r="X211" s="358"/>
      <c r="Y211" s="358"/>
      <c r="Z211" s="358"/>
    </row>
    <row r="212" spans="1:26" s="383" customFormat="1" ht="12.5">
      <c r="A212" s="384">
        <v>2577</v>
      </c>
      <c r="B212" s="385" t="s">
        <v>167</v>
      </c>
      <c r="C212" s="386">
        <v>500</v>
      </c>
      <c r="D212" s="387">
        <v>1000</v>
      </c>
      <c r="E212" s="388">
        <f>C212/D212</f>
        <v>0.5</v>
      </c>
      <c r="F212" s="386"/>
      <c r="G212" s="387"/>
      <c r="H212" s="388">
        <f>E212</f>
        <v>0.5</v>
      </c>
      <c r="I212" s="386">
        <v>0.05</v>
      </c>
      <c r="J212" s="387" t="s">
        <v>21</v>
      </c>
      <c r="K212" s="388" t="s">
        <v>24</v>
      </c>
      <c r="L212" s="358"/>
      <c r="M212" s="358"/>
      <c r="N212" s="358"/>
      <c r="O212" s="358"/>
      <c r="P212" s="358"/>
      <c r="Q212" s="358"/>
      <c r="R212" s="358"/>
      <c r="S212" s="358"/>
      <c r="T212" s="358"/>
      <c r="U212" s="358"/>
      <c r="V212" s="358"/>
      <c r="W212" s="358"/>
      <c r="X212" s="358"/>
      <c r="Y212" s="358"/>
      <c r="Z212" s="358"/>
    </row>
    <row r="213" spans="1:26" s="383" customFormat="1" ht="12.5">
      <c r="A213" s="384">
        <v>2578</v>
      </c>
      <c r="B213" s="385" t="s">
        <v>168</v>
      </c>
      <c r="C213" s="386">
        <v>3940</v>
      </c>
      <c r="D213" s="387">
        <v>5000</v>
      </c>
      <c r="E213" s="388">
        <f t="shared" si="23"/>
        <v>0.78800000000000003</v>
      </c>
      <c r="F213" s="386"/>
      <c r="G213" s="387"/>
      <c r="H213" s="388">
        <f t="shared" si="25"/>
        <v>0.78800000000000003</v>
      </c>
      <c r="I213" s="386">
        <v>0.05</v>
      </c>
      <c r="J213" s="387" t="s">
        <v>21</v>
      </c>
      <c r="K213" s="388" t="s">
        <v>24</v>
      </c>
      <c r="L213" s="358"/>
      <c r="M213" s="358"/>
      <c r="N213" s="358"/>
      <c r="O213" s="358"/>
      <c r="P213" s="358"/>
      <c r="Q213" s="358"/>
      <c r="R213" s="358"/>
      <c r="S213" s="358"/>
      <c r="T213" s="358"/>
      <c r="U213" s="358"/>
      <c r="V213" s="358"/>
      <c r="W213" s="358"/>
      <c r="X213" s="358"/>
      <c r="Y213" s="358"/>
      <c r="Z213" s="358"/>
    </row>
    <row r="214" spans="1:26" s="383" customFormat="1" ht="12.5">
      <c r="A214" s="384">
        <v>2579</v>
      </c>
      <c r="B214" s="385" t="s">
        <v>169</v>
      </c>
      <c r="C214" s="386">
        <v>1254</v>
      </c>
      <c r="D214" s="387">
        <v>1000</v>
      </c>
      <c r="E214" s="388">
        <f t="shared" si="23"/>
        <v>1.254</v>
      </c>
      <c r="F214" s="386"/>
      <c r="G214" s="387"/>
      <c r="H214" s="388">
        <f t="shared" si="25"/>
        <v>1.254</v>
      </c>
      <c r="I214" s="386">
        <v>0.05</v>
      </c>
      <c r="J214" s="387" t="s">
        <v>21</v>
      </c>
      <c r="K214" s="388" t="s">
        <v>24</v>
      </c>
      <c r="L214" s="358"/>
      <c r="M214" s="358"/>
      <c r="N214" s="358"/>
      <c r="O214" s="358"/>
      <c r="P214" s="358"/>
      <c r="Q214" s="358"/>
      <c r="R214" s="358"/>
      <c r="S214" s="358"/>
      <c r="T214" s="358"/>
      <c r="U214" s="358"/>
      <c r="V214" s="358"/>
      <c r="W214" s="358"/>
      <c r="X214" s="358"/>
      <c r="Y214" s="358"/>
      <c r="Z214" s="358"/>
    </row>
    <row r="215" spans="1:26" s="383" customFormat="1" ht="12.5">
      <c r="A215" s="384">
        <v>2580</v>
      </c>
      <c r="B215" s="385" t="s">
        <v>170</v>
      </c>
      <c r="C215" s="386">
        <v>943</v>
      </c>
      <c r="D215" s="387">
        <v>1000</v>
      </c>
      <c r="E215" s="388">
        <f t="shared" si="23"/>
        <v>0.94299999999999995</v>
      </c>
      <c r="F215" s="386">
        <v>320</v>
      </c>
      <c r="G215" s="387">
        <v>50</v>
      </c>
      <c r="H215" s="388">
        <f>F215/G215</f>
        <v>6.4</v>
      </c>
      <c r="I215" s="386">
        <v>0.5</v>
      </c>
      <c r="J215" s="387" t="s">
        <v>34</v>
      </c>
      <c r="K215" s="388" t="s">
        <v>24</v>
      </c>
      <c r="L215" s="358"/>
      <c r="M215" s="358"/>
      <c r="N215" s="358"/>
      <c r="O215" s="358"/>
      <c r="P215" s="358"/>
      <c r="Q215" s="358"/>
      <c r="R215" s="358"/>
      <c r="S215" s="358"/>
      <c r="T215" s="358"/>
      <c r="U215" s="358"/>
      <c r="V215" s="358"/>
      <c r="W215" s="358"/>
      <c r="X215" s="358"/>
      <c r="Y215" s="358"/>
      <c r="Z215" s="358"/>
    </row>
    <row r="216" spans="1:26" s="383" customFormat="1" ht="12.5">
      <c r="A216" s="384">
        <v>2581</v>
      </c>
      <c r="B216" s="385" t="s">
        <v>171</v>
      </c>
      <c r="C216" s="386">
        <v>32000</v>
      </c>
      <c r="D216" s="387">
        <v>1000</v>
      </c>
      <c r="E216" s="388">
        <f t="shared" si="23"/>
        <v>32</v>
      </c>
      <c r="F216" s="386"/>
      <c r="G216" s="387"/>
      <c r="H216" s="388">
        <f>E216</f>
        <v>32</v>
      </c>
      <c r="I216" s="386">
        <v>0.05</v>
      </c>
      <c r="J216" s="387" t="s">
        <v>21</v>
      </c>
      <c r="K216" s="388" t="s">
        <v>27</v>
      </c>
      <c r="L216" s="358"/>
      <c r="M216" s="358"/>
      <c r="N216" s="358"/>
      <c r="O216" s="358"/>
      <c r="P216" s="358"/>
      <c r="Q216" s="358"/>
      <c r="R216" s="358"/>
      <c r="S216" s="358"/>
      <c r="T216" s="358"/>
      <c r="U216" s="358"/>
      <c r="V216" s="358"/>
      <c r="W216" s="358"/>
      <c r="X216" s="358"/>
      <c r="Y216" s="358"/>
      <c r="Z216" s="358"/>
    </row>
    <row r="217" spans="1:26" s="383" customFormat="1" ht="12.5">
      <c r="A217" s="384">
        <v>2582</v>
      </c>
      <c r="B217" s="385" t="s">
        <v>172</v>
      </c>
      <c r="C217" s="386">
        <v>500</v>
      </c>
      <c r="D217" s="387">
        <v>1000</v>
      </c>
      <c r="E217" s="388">
        <f t="shared" si="23"/>
        <v>0.5</v>
      </c>
      <c r="F217" s="386"/>
      <c r="G217" s="387"/>
      <c r="H217" s="388">
        <f>E217</f>
        <v>0.5</v>
      </c>
      <c r="I217" s="386">
        <v>0.05</v>
      </c>
      <c r="J217" s="387" t="s">
        <v>21</v>
      </c>
      <c r="K217" s="388" t="s">
        <v>24</v>
      </c>
      <c r="L217" s="358"/>
      <c r="M217" s="358"/>
      <c r="N217" s="358"/>
      <c r="O217" s="358"/>
      <c r="P217" s="358"/>
      <c r="Q217" s="358"/>
      <c r="R217" s="358"/>
      <c r="S217" s="358"/>
      <c r="T217" s="358"/>
      <c r="U217" s="358"/>
      <c r="V217" s="358"/>
      <c r="W217" s="358"/>
      <c r="X217" s="358"/>
      <c r="Y217" s="358"/>
      <c r="Z217" s="358"/>
    </row>
    <row r="218" spans="1:26" s="383" customFormat="1" ht="12.5">
      <c r="A218" s="384">
        <v>2583</v>
      </c>
      <c r="B218" s="385" t="s">
        <v>173</v>
      </c>
      <c r="C218" s="436">
        <v>762.5</v>
      </c>
      <c r="D218" s="387">
        <v>1000</v>
      </c>
      <c r="E218" s="437">
        <f t="shared" si="23"/>
        <v>0.76249999999999996</v>
      </c>
      <c r="F218" s="386"/>
      <c r="G218" s="387"/>
      <c r="H218" s="437">
        <f>E218</f>
        <v>0.76249999999999996</v>
      </c>
      <c r="I218" s="386">
        <v>0.05</v>
      </c>
      <c r="J218" s="387" t="s">
        <v>21</v>
      </c>
      <c r="K218" s="388" t="s">
        <v>24</v>
      </c>
      <c r="L218" s="358"/>
      <c r="M218" s="358"/>
      <c r="N218" s="358"/>
      <c r="O218" s="358"/>
      <c r="P218" s="358"/>
      <c r="Q218" s="358"/>
      <c r="R218" s="358"/>
      <c r="S218" s="358"/>
      <c r="T218" s="358"/>
      <c r="U218" s="358"/>
      <c r="V218" s="358"/>
      <c r="W218" s="358"/>
      <c r="X218" s="358"/>
      <c r="Y218" s="358"/>
      <c r="Z218" s="358"/>
    </row>
    <row r="219" spans="1:26" s="383" customFormat="1" ht="12.5">
      <c r="A219" s="384">
        <v>2584</v>
      </c>
      <c r="B219" s="385" t="s">
        <v>174</v>
      </c>
      <c r="C219" s="386">
        <v>109</v>
      </c>
      <c r="D219" s="387">
        <v>1000</v>
      </c>
      <c r="E219" s="388">
        <f>C219/D219</f>
        <v>0.109</v>
      </c>
      <c r="F219" s="386">
        <v>172.5</v>
      </c>
      <c r="G219" s="387">
        <v>50</v>
      </c>
      <c r="H219" s="388">
        <f>F219/G219</f>
        <v>3.45</v>
      </c>
      <c r="I219" s="386">
        <v>0.05</v>
      </c>
      <c r="J219" s="387" t="s">
        <v>21</v>
      </c>
      <c r="K219" s="388" t="s">
        <v>24</v>
      </c>
      <c r="L219" s="358"/>
      <c r="M219" s="358"/>
      <c r="N219" s="358"/>
      <c r="O219" s="358"/>
      <c r="P219" s="358"/>
      <c r="Q219" s="358"/>
      <c r="R219" s="358"/>
      <c r="S219" s="358"/>
      <c r="T219" s="358"/>
      <c r="U219" s="358"/>
      <c r="V219" s="358"/>
      <c r="W219" s="358"/>
      <c r="X219" s="358"/>
      <c r="Y219" s="358"/>
      <c r="Z219" s="358"/>
    </row>
    <row r="220" spans="1:26" ht="12.5">
      <c r="A220" s="384">
        <v>2585</v>
      </c>
      <c r="B220" s="385" t="s">
        <v>175</v>
      </c>
      <c r="C220" s="386">
        <v>969</v>
      </c>
      <c r="D220" s="387">
        <v>1000</v>
      </c>
      <c r="E220" s="388">
        <f>C220/D220</f>
        <v>0.96899999999999997</v>
      </c>
      <c r="F220" s="386">
        <v>0.5</v>
      </c>
      <c r="G220" s="387">
        <v>50</v>
      </c>
      <c r="H220" s="388">
        <f>F220/G220</f>
        <v>0.01</v>
      </c>
      <c r="I220" s="386">
        <v>0.05</v>
      </c>
      <c r="J220" s="387" t="s">
        <v>21</v>
      </c>
      <c r="K220" s="388" t="s">
        <v>24</v>
      </c>
    </row>
    <row r="221" spans="1:26" ht="12.5">
      <c r="A221" s="384">
        <v>2586</v>
      </c>
      <c r="B221" s="385" t="s">
        <v>176</v>
      </c>
      <c r="C221" s="386">
        <v>841</v>
      </c>
      <c r="D221" s="387">
        <v>1000</v>
      </c>
      <c r="E221" s="388">
        <f t="shared" ref="E221:E249" si="28">C221/D221</f>
        <v>0.84099999999999997</v>
      </c>
      <c r="F221" s="386"/>
      <c r="G221" s="387"/>
      <c r="H221" s="388">
        <f t="shared" si="25"/>
        <v>0.84099999999999997</v>
      </c>
      <c r="I221" s="386">
        <v>0.05</v>
      </c>
      <c r="J221" s="387" t="s">
        <v>21</v>
      </c>
      <c r="K221" s="388" t="s">
        <v>24</v>
      </c>
    </row>
    <row r="222" spans="1:26" s="383" customFormat="1" ht="12.5">
      <c r="A222" s="384">
        <v>2587</v>
      </c>
      <c r="B222" s="385" t="s">
        <v>177</v>
      </c>
      <c r="C222" s="386">
        <v>1000</v>
      </c>
      <c r="D222" s="387">
        <v>5000</v>
      </c>
      <c r="E222" s="388">
        <f t="shared" si="28"/>
        <v>0.2</v>
      </c>
      <c r="F222" s="386"/>
      <c r="G222" s="387"/>
      <c r="H222" s="388">
        <f t="shared" si="25"/>
        <v>0.2</v>
      </c>
      <c r="I222" s="386">
        <v>0.5</v>
      </c>
      <c r="J222" s="387" t="s">
        <v>34</v>
      </c>
      <c r="K222" s="388" t="s">
        <v>24</v>
      </c>
      <c r="L222" s="358"/>
      <c r="M222" s="358"/>
      <c r="N222" s="358"/>
      <c r="O222" s="358"/>
      <c r="P222" s="358"/>
      <c r="Q222" s="358"/>
      <c r="R222" s="358"/>
      <c r="S222" s="358"/>
      <c r="T222" s="358"/>
      <c r="U222" s="358"/>
      <c r="V222" s="358"/>
      <c r="W222" s="358"/>
      <c r="X222" s="358"/>
      <c r="Y222" s="358"/>
      <c r="Z222" s="358"/>
    </row>
    <row r="223" spans="1:26" ht="12.5">
      <c r="A223" s="384">
        <v>2588</v>
      </c>
      <c r="B223" s="385" t="s">
        <v>178</v>
      </c>
      <c r="C223" s="386">
        <v>4400</v>
      </c>
      <c r="D223" s="387">
        <v>1000</v>
      </c>
      <c r="E223" s="388">
        <f t="shared" si="28"/>
        <v>4.4000000000000004</v>
      </c>
      <c r="F223" s="386"/>
      <c r="G223" s="387"/>
      <c r="H223" s="388">
        <f t="shared" si="25"/>
        <v>4.4000000000000004</v>
      </c>
      <c r="I223" s="386">
        <v>0.5</v>
      </c>
      <c r="J223" s="387" t="s">
        <v>34</v>
      </c>
      <c r="K223" s="388" t="s">
        <v>24</v>
      </c>
    </row>
    <row r="224" spans="1:26" ht="12.5">
      <c r="A224" s="384">
        <v>2589</v>
      </c>
      <c r="B224" s="385" t="s">
        <v>179</v>
      </c>
      <c r="C224" s="386">
        <v>1.8</v>
      </c>
      <c r="D224" s="387">
        <v>1000</v>
      </c>
      <c r="E224" s="388">
        <f t="shared" si="28"/>
        <v>1.8E-3</v>
      </c>
      <c r="F224" s="386"/>
      <c r="G224" s="387"/>
      <c r="H224" s="388">
        <f t="shared" si="25"/>
        <v>1.8E-3</v>
      </c>
      <c r="I224" s="386">
        <v>0.5</v>
      </c>
      <c r="J224" s="387" t="s">
        <v>21</v>
      </c>
      <c r="K224" s="388" t="s">
        <v>24</v>
      </c>
    </row>
    <row r="225" spans="1:26" s="383" customFormat="1" ht="12.5">
      <c r="A225" s="384">
        <v>2590</v>
      </c>
      <c r="B225" s="385" t="s">
        <v>180</v>
      </c>
      <c r="C225" s="386">
        <v>100</v>
      </c>
      <c r="D225" s="387">
        <v>5000</v>
      </c>
      <c r="E225" s="388">
        <f>C225/D225</f>
        <v>0.02</v>
      </c>
      <c r="F225" s="386"/>
      <c r="G225" s="387"/>
      <c r="H225" s="388">
        <f>E225</f>
        <v>0.02</v>
      </c>
      <c r="I225" s="386">
        <v>0.5</v>
      </c>
      <c r="J225" s="387" t="s">
        <v>34</v>
      </c>
      <c r="K225" s="388" t="s">
        <v>24</v>
      </c>
      <c r="L225" s="358"/>
      <c r="M225" s="358"/>
      <c r="N225" s="358"/>
      <c r="O225" s="358"/>
      <c r="P225" s="358"/>
      <c r="Q225" s="358"/>
      <c r="R225" s="358"/>
      <c r="S225" s="358"/>
      <c r="T225" s="358"/>
      <c r="U225" s="358"/>
      <c r="V225" s="358"/>
      <c r="W225" s="358"/>
      <c r="X225" s="358"/>
      <c r="Y225" s="358"/>
      <c r="Z225" s="358"/>
    </row>
    <row r="226" spans="1:26" s="383" customFormat="1" ht="12.5">
      <c r="A226" s="384">
        <v>2591</v>
      </c>
      <c r="B226" s="385" t="s">
        <v>181</v>
      </c>
      <c r="C226" s="386">
        <v>10000</v>
      </c>
      <c r="D226" s="387">
        <v>10000</v>
      </c>
      <c r="E226" s="388">
        <f t="shared" si="28"/>
        <v>1</v>
      </c>
      <c r="F226" s="386"/>
      <c r="G226" s="387"/>
      <c r="H226" s="388">
        <f t="shared" si="25"/>
        <v>1</v>
      </c>
      <c r="I226" s="386">
        <v>0.05</v>
      </c>
      <c r="J226" s="387" t="s">
        <v>21</v>
      </c>
      <c r="K226" s="388" t="s">
        <v>24</v>
      </c>
      <c r="L226" s="358"/>
      <c r="M226" s="358"/>
      <c r="N226" s="358"/>
      <c r="O226" s="358"/>
      <c r="P226" s="358"/>
      <c r="Q226" s="358"/>
      <c r="R226" s="358"/>
      <c r="S226" s="358"/>
      <c r="T226" s="358"/>
      <c r="U226" s="358"/>
      <c r="V226" s="358"/>
      <c r="W226" s="358"/>
      <c r="X226" s="358"/>
      <c r="Y226" s="358"/>
      <c r="Z226" s="358"/>
    </row>
    <row r="227" spans="1:26" s="383" customFormat="1" ht="12.5">
      <c r="A227" s="384">
        <v>2592</v>
      </c>
      <c r="B227" s="385" t="s">
        <v>182</v>
      </c>
      <c r="C227" s="386">
        <v>100</v>
      </c>
      <c r="D227" s="387">
        <v>1000</v>
      </c>
      <c r="E227" s="388">
        <f>C227/D227</f>
        <v>0.1</v>
      </c>
      <c r="F227" s="386">
        <v>100</v>
      </c>
      <c r="G227" s="387">
        <v>50</v>
      </c>
      <c r="H227" s="388">
        <f>F227/G227</f>
        <v>2</v>
      </c>
      <c r="I227" s="386">
        <v>0.05</v>
      </c>
      <c r="J227" s="387" t="s">
        <v>21</v>
      </c>
      <c r="K227" s="388" t="s">
        <v>27</v>
      </c>
      <c r="L227" s="358"/>
      <c r="M227" s="358"/>
      <c r="N227" s="358"/>
      <c r="O227" s="358"/>
      <c r="P227" s="358"/>
      <c r="Q227" s="358"/>
      <c r="R227" s="358"/>
      <c r="S227" s="358"/>
      <c r="T227" s="358"/>
      <c r="U227" s="358"/>
      <c r="V227" s="358"/>
      <c r="W227" s="358"/>
      <c r="X227" s="358"/>
      <c r="Y227" s="358"/>
      <c r="Z227" s="358"/>
    </row>
    <row r="228" spans="1:26" s="383" customFormat="1" ht="12.5">
      <c r="A228" s="384">
        <v>2593</v>
      </c>
      <c r="B228" s="385" t="s">
        <v>183</v>
      </c>
      <c r="C228" s="386">
        <v>209</v>
      </c>
      <c r="D228" s="387">
        <v>5000</v>
      </c>
      <c r="E228" s="388">
        <f t="shared" si="28"/>
        <v>4.1799999999999997E-2</v>
      </c>
      <c r="F228" s="386"/>
      <c r="G228" s="387"/>
      <c r="H228" s="388">
        <f t="shared" si="25"/>
        <v>4.1799999999999997E-2</v>
      </c>
      <c r="I228" s="386">
        <v>1</v>
      </c>
      <c r="J228" s="387" t="s">
        <v>90</v>
      </c>
      <c r="K228" s="438" t="s">
        <v>24</v>
      </c>
      <c r="L228" s="358"/>
      <c r="M228" s="358"/>
      <c r="N228" s="358"/>
      <c r="O228" s="358"/>
      <c r="P228" s="358"/>
      <c r="Q228" s="358"/>
      <c r="R228" s="358"/>
      <c r="S228" s="358"/>
      <c r="T228" s="358"/>
      <c r="U228" s="358"/>
      <c r="V228" s="358"/>
      <c r="W228" s="358"/>
      <c r="X228" s="358"/>
      <c r="Y228" s="358"/>
      <c r="Z228" s="358"/>
    </row>
    <row r="229" spans="1:26" s="383" customFormat="1" ht="12.5">
      <c r="A229" s="384">
        <v>2594</v>
      </c>
      <c r="B229" s="385" t="s">
        <v>307</v>
      </c>
      <c r="C229" s="386">
        <v>188</v>
      </c>
      <c r="D229" s="387">
        <v>5000</v>
      </c>
      <c r="E229" s="388">
        <f t="shared" si="28"/>
        <v>3.7600000000000001E-2</v>
      </c>
      <c r="F229" s="386"/>
      <c r="G229" s="387"/>
      <c r="H229" s="388">
        <f t="shared" si="25"/>
        <v>3.7600000000000001E-2</v>
      </c>
      <c r="I229" s="386">
        <v>1</v>
      </c>
      <c r="J229" s="387" t="s">
        <v>90</v>
      </c>
      <c r="K229" s="388" t="s">
        <v>24</v>
      </c>
      <c r="L229" s="358"/>
      <c r="M229" s="358"/>
      <c r="N229" s="358"/>
      <c r="O229" s="358"/>
      <c r="P229" s="358"/>
      <c r="Q229" s="358"/>
      <c r="R229" s="358"/>
      <c r="S229" s="358"/>
      <c r="T229" s="358"/>
      <c r="U229" s="358"/>
      <c r="V229" s="358"/>
      <c r="W229" s="358"/>
      <c r="X229" s="358"/>
      <c r="Y229" s="358"/>
      <c r="Z229" s="358"/>
    </row>
    <row r="230" spans="1:26" s="383" customFormat="1" ht="12.5">
      <c r="A230" s="384">
        <v>2595</v>
      </c>
      <c r="B230" s="385" t="s">
        <v>185</v>
      </c>
      <c r="C230" s="386">
        <v>600</v>
      </c>
      <c r="D230" s="387">
        <v>1000</v>
      </c>
      <c r="E230" s="388">
        <f>C230/D230</f>
        <v>0.6</v>
      </c>
      <c r="F230" s="386">
        <v>12.5</v>
      </c>
      <c r="G230" s="387">
        <v>50</v>
      </c>
      <c r="H230" s="388">
        <f>F230/G230</f>
        <v>0.25</v>
      </c>
      <c r="I230" s="386">
        <v>0.05</v>
      </c>
      <c r="J230" s="387" t="s">
        <v>21</v>
      </c>
      <c r="K230" s="388" t="s">
        <v>24</v>
      </c>
      <c r="L230" s="358"/>
      <c r="M230" s="358"/>
      <c r="N230" s="358"/>
      <c r="O230" s="358"/>
      <c r="P230" s="358"/>
      <c r="Q230" s="358"/>
      <c r="R230" s="358"/>
      <c r="S230" s="358"/>
      <c r="T230" s="358"/>
      <c r="U230" s="358"/>
      <c r="V230" s="358"/>
      <c r="W230" s="358"/>
      <c r="X230" s="358"/>
      <c r="Y230" s="358"/>
      <c r="Z230" s="358"/>
    </row>
    <row r="231" spans="1:26" ht="12.5">
      <c r="A231" s="384">
        <v>2596</v>
      </c>
      <c r="B231" s="385" t="s">
        <v>186</v>
      </c>
      <c r="C231" s="386">
        <v>490</v>
      </c>
      <c r="D231" s="387">
        <v>1000</v>
      </c>
      <c r="E231" s="388">
        <f t="shared" si="28"/>
        <v>0.49</v>
      </c>
      <c r="F231" s="386"/>
      <c r="G231" s="387"/>
      <c r="H231" s="388">
        <f t="shared" si="25"/>
        <v>0.49</v>
      </c>
      <c r="I231" s="386">
        <v>0.05</v>
      </c>
      <c r="J231" s="387" t="s">
        <v>21</v>
      </c>
      <c r="K231" s="388" t="s">
        <v>24</v>
      </c>
    </row>
    <row r="232" spans="1:26" ht="12.5">
      <c r="A232" s="384">
        <v>2597</v>
      </c>
      <c r="B232" s="385" t="s">
        <v>306</v>
      </c>
      <c r="C232" s="386">
        <v>18</v>
      </c>
      <c r="D232" s="387">
        <v>1000</v>
      </c>
      <c r="E232" s="388">
        <f t="shared" si="28"/>
        <v>1.7999999999999999E-2</v>
      </c>
      <c r="F232" s="386">
        <v>3.3</v>
      </c>
      <c r="G232" s="387">
        <v>100</v>
      </c>
      <c r="H232" s="388">
        <f>F232/G232</f>
        <v>3.3000000000000002E-2</v>
      </c>
      <c r="I232" s="386">
        <v>0.05</v>
      </c>
      <c r="J232" s="387" t="s">
        <v>21</v>
      </c>
      <c r="K232" s="388" t="s">
        <v>24</v>
      </c>
    </row>
    <row r="233" spans="1:26" s="383" customFormat="1" ht="12.5">
      <c r="A233" s="384">
        <v>2598</v>
      </c>
      <c r="B233" s="385" t="s">
        <v>188</v>
      </c>
      <c r="C233" s="386">
        <v>75</v>
      </c>
      <c r="D233" s="387">
        <v>1000</v>
      </c>
      <c r="E233" s="388">
        <f>C233/D233</f>
        <v>7.4999999999999997E-2</v>
      </c>
      <c r="F233" s="386">
        <v>5.6</v>
      </c>
      <c r="G233" s="387">
        <v>50</v>
      </c>
      <c r="H233" s="388">
        <f>F233/G233</f>
        <v>0.11199999999999999</v>
      </c>
      <c r="I233" s="386">
        <v>1</v>
      </c>
      <c r="J233" s="387" t="s">
        <v>90</v>
      </c>
      <c r="K233" s="388" t="s">
        <v>24</v>
      </c>
      <c r="L233" s="358"/>
      <c r="M233" s="358"/>
      <c r="N233" s="358"/>
      <c r="O233" s="358"/>
      <c r="P233" s="358"/>
      <c r="Q233" s="358"/>
      <c r="R233" s="358"/>
      <c r="S233" s="358"/>
      <c r="T233" s="358"/>
      <c r="U233" s="358"/>
      <c r="V233" s="358"/>
      <c r="W233" s="358"/>
      <c r="X233" s="358"/>
      <c r="Y233" s="358"/>
      <c r="Z233" s="358"/>
    </row>
    <row r="234" spans="1:26" s="383" customFormat="1" ht="11.25" customHeight="1">
      <c r="A234" s="384">
        <v>2599</v>
      </c>
      <c r="B234" s="385" t="s">
        <v>189</v>
      </c>
      <c r="C234" s="386">
        <v>100</v>
      </c>
      <c r="D234" s="387">
        <v>1000</v>
      </c>
      <c r="E234" s="388">
        <f t="shared" si="28"/>
        <v>0.1</v>
      </c>
      <c r="F234" s="386">
        <v>120</v>
      </c>
      <c r="G234" s="387">
        <v>100</v>
      </c>
      <c r="H234" s="388">
        <f>F234/G234</f>
        <v>1.2</v>
      </c>
      <c r="I234" s="386">
        <v>0.5</v>
      </c>
      <c r="J234" s="387" t="s">
        <v>34</v>
      </c>
      <c r="K234" s="388" t="s">
        <v>24</v>
      </c>
      <c r="L234" s="358"/>
      <c r="M234" s="358"/>
      <c r="N234" s="358"/>
      <c r="O234" s="358"/>
      <c r="P234" s="358"/>
      <c r="Q234" s="358"/>
      <c r="R234" s="358"/>
      <c r="S234" s="358"/>
      <c r="T234" s="358"/>
      <c r="U234" s="358"/>
      <c r="V234" s="358"/>
      <c r="W234" s="358"/>
      <c r="X234" s="358"/>
      <c r="Y234" s="358"/>
      <c r="Z234" s="358"/>
    </row>
    <row r="235" spans="1:26" s="383" customFormat="1" ht="12.5">
      <c r="A235" s="384">
        <v>2600</v>
      </c>
      <c r="B235" s="385" t="s">
        <v>190</v>
      </c>
      <c r="C235" s="386">
        <v>120</v>
      </c>
      <c r="D235" s="387">
        <v>1000</v>
      </c>
      <c r="E235" s="388">
        <f t="shared" si="28"/>
        <v>0.12</v>
      </c>
      <c r="F235" s="386">
        <v>120</v>
      </c>
      <c r="G235" s="387">
        <v>100</v>
      </c>
      <c r="H235" s="388">
        <f>F235/G235</f>
        <v>1.2</v>
      </c>
      <c r="I235" s="386">
        <v>1</v>
      </c>
      <c r="J235" s="387" t="s">
        <v>90</v>
      </c>
      <c r="K235" s="388" t="s">
        <v>24</v>
      </c>
      <c r="L235" s="358"/>
      <c r="M235" s="358"/>
      <c r="N235" s="358"/>
      <c r="O235" s="358"/>
      <c r="P235" s="358"/>
      <c r="Q235" s="358"/>
      <c r="R235" s="358"/>
      <c r="S235" s="358"/>
      <c r="T235" s="358"/>
      <c r="U235" s="358"/>
      <c r="V235" s="358"/>
      <c r="W235" s="358"/>
      <c r="X235" s="358"/>
      <c r="Y235" s="358"/>
      <c r="Z235" s="358"/>
    </row>
    <row r="236" spans="1:26" s="383" customFormat="1" ht="12.5">
      <c r="A236" s="384">
        <v>2601</v>
      </c>
      <c r="B236" s="385" t="s">
        <v>191</v>
      </c>
      <c r="C236" s="386">
        <v>120</v>
      </c>
      <c r="D236" s="387">
        <v>1000</v>
      </c>
      <c r="E236" s="388">
        <f t="shared" si="28"/>
        <v>0.12</v>
      </c>
      <c r="F236" s="386">
        <v>120</v>
      </c>
      <c r="G236" s="387">
        <v>100</v>
      </c>
      <c r="H236" s="388">
        <f>F236/G236</f>
        <v>1.2</v>
      </c>
      <c r="I236" s="386">
        <v>0.5</v>
      </c>
      <c r="J236" s="387" t="s">
        <v>34</v>
      </c>
      <c r="K236" s="388" t="s">
        <v>24</v>
      </c>
      <c r="L236" s="358"/>
      <c r="M236" s="358"/>
      <c r="N236" s="358"/>
      <c r="O236" s="358"/>
      <c r="P236" s="358"/>
      <c r="Q236" s="358"/>
      <c r="R236" s="358"/>
      <c r="S236" s="358"/>
      <c r="T236" s="358"/>
      <c r="U236" s="358"/>
      <c r="V236" s="358"/>
      <c r="W236" s="358"/>
      <c r="X236" s="358"/>
      <c r="Y236" s="358"/>
      <c r="Z236" s="358"/>
    </row>
    <row r="237" spans="1:26" s="383" customFormat="1" ht="12.5">
      <c r="A237" s="384">
        <v>2602</v>
      </c>
      <c r="B237" s="385" t="s">
        <v>192</v>
      </c>
      <c r="C237" s="386">
        <v>38</v>
      </c>
      <c r="D237" s="387">
        <v>1000</v>
      </c>
      <c r="E237" s="388">
        <f t="shared" si="28"/>
        <v>3.7999999999999999E-2</v>
      </c>
      <c r="F237" s="386"/>
      <c r="G237" s="387"/>
      <c r="H237" s="388">
        <f t="shared" ref="H237:H241" si="29">E237</f>
        <v>3.7999999999999999E-2</v>
      </c>
      <c r="I237" s="386">
        <v>1</v>
      </c>
      <c r="J237" s="387" t="s">
        <v>90</v>
      </c>
      <c r="K237" s="388" t="s">
        <v>24</v>
      </c>
      <c r="L237" s="358"/>
      <c r="M237" s="358"/>
      <c r="N237" s="358"/>
      <c r="O237" s="358"/>
      <c r="P237" s="358"/>
      <c r="Q237" s="358"/>
      <c r="R237" s="358"/>
      <c r="S237" s="358"/>
      <c r="T237" s="358"/>
      <c r="U237" s="358"/>
      <c r="V237" s="358"/>
      <c r="W237" s="358"/>
      <c r="X237" s="358"/>
      <c r="Y237" s="358"/>
      <c r="Z237" s="358"/>
    </row>
    <row r="238" spans="1:26" ht="12.5">
      <c r="A238" s="384">
        <v>2603</v>
      </c>
      <c r="B238" s="385" t="s">
        <v>305</v>
      </c>
      <c r="C238" s="386">
        <v>100</v>
      </c>
      <c r="D238" s="387">
        <v>5000</v>
      </c>
      <c r="E238" s="388">
        <f t="shared" si="28"/>
        <v>0.02</v>
      </c>
      <c r="F238" s="386"/>
      <c r="G238" s="387"/>
      <c r="H238" s="388">
        <f t="shared" si="29"/>
        <v>0.02</v>
      </c>
      <c r="I238" s="386">
        <v>1</v>
      </c>
      <c r="J238" s="387" t="s">
        <v>90</v>
      </c>
      <c r="K238" s="388" t="s">
        <v>22</v>
      </c>
    </row>
    <row r="239" spans="1:26" s="383" customFormat="1" ht="12.5">
      <c r="A239" s="384">
        <v>2604</v>
      </c>
      <c r="B239" s="385" t="s">
        <v>193</v>
      </c>
      <c r="C239" s="386">
        <v>13</v>
      </c>
      <c r="D239" s="387">
        <v>5000</v>
      </c>
      <c r="E239" s="388">
        <f t="shared" si="28"/>
        <v>2.5999999999999999E-3</v>
      </c>
      <c r="F239" s="386"/>
      <c r="G239" s="387"/>
      <c r="H239" s="388">
        <f t="shared" si="29"/>
        <v>2.5999999999999999E-3</v>
      </c>
      <c r="I239" s="386">
        <v>1</v>
      </c>
      <c r="J239" s="387" t="s">
        <v>24</v>
      </c>
      <c r="K239" s="388" t="s">
        <v>24</v>
      </c>
      <c r="L239" s="358"/>
      <c r="M239" s="358"/>
      <c r="N239" s="358"/>
      <c r="O239" s="358"/>
      <c r="P239" s="358"/>
      <c r="Q239" s="358"/>
      <c r="R239" s="358"/>
      <c r="S239" s="358"/>
      <c r="T239" s="358"/>
      <c r="U239" s="358"/>
      <c r="V239" s="358"/>
      <c r="W239" s="358"/>
      <c r="X239" s="358"/>
      <c r="Y239" s="358"/>
      <c r="Z239" s="358"/>
    </row>
    <row r="240" spans="1:26" s="383" customFormat="1" ht="12.5">
      <c r="A240" s="384">
        <v>2605</v>
      </c>
      <c r="B240" s="385" t="s">
        <v>194</v>
      </c>
      <c r="C240" s="386">
        <v>40.700000000000003</v>
      </c>
      <c r="D240" s="387">
        <v>1000</v>
      </c>
      <c r="E240" s="388">
        <f t="shared" si="28"/>
        <v>4.07E-2</v>
      </c>
      <c r="F240" s="386"/>
      <c r="G240" s="387"/>
      <c r="H240" s="388">
        <f>E240</f>
        <v>4.07E-2</v>
      </c>
      <c r="I240" s="386">
        <v>0.05</v>
      </c>
      <c r="J240" s="387" t="s">
        <v>21</v>
      </c>
      <c r="K240" s="388" t="s">
        <v>24</v>
      </c>
      <c r="L240" s="358"/>
      <c r="M240" s="358"/>
      <c r="N240" s="358"/>
      <c r="O240" s="358"/>
      <c r="P240" s="358"/>
      <c r="Q240" s="358"/>
      <c r="R240" s="358"/>
      <c r="S240" s="358"/>
      <c r="T240" s="358"/>
      <c r="U240" s="358"/>
      <c r="V240" s="358"/>
      <c r="W240" s="358"/>
      <c r="X240" s="358"/>
      <c r="Y240" s="358"/>
      <c r="Z240" s="358"/>
    </row>
    <row r="241" spans="1:26" ht="12.5">
      <c r="A241" s="384">
        <v>2606</v>
      </c>
      <c r="B241" s="385" t="s">
        <v>195</v>
      </c>
      <c r="C241" s="386">
        <v>528</v>
      </c>
      <c r="D241" s="387">
        <v>1000</v>
      </c>
      <c r="E241" s="388">
        <f t="shared" si="28"/>
        <v>0.52800000000000002</v>
      </c>
      <c r="F241" s="386"/>
      <c r="G241" s="387"/>
      <c r="H241" s="388">
        <f t="shared" si="29"/>
        <v>0.52800000000000002</v>
      </c>
      <c r="I241" s="386">
        <v>0.05</v>
      </c>
      <c r="J241" s="387" t="s">
        <v>21</v>
      </c>
      <c r="K241" s="388" t="s">
        <v>22</v>
      </c>
    </row>
    <row r="242" spans="1:26" ht="12.5">
      <c r="A242" s="384">
        <v>2607</v>
      </c>
      <c r="B242" s="385" t="s">
        <v>304</v>
      </c>
      <c r="C242" s="386">
        <v>39</v>
      </c>
      <c r="D242" s="387">
        <v>1000</v>
      </c>
      <c r="E242" s="388">
        <f t="shared" si="28"/>
        <v>3.9E-2</v>
      </c>
      <c r="F242" s="386">
        <v>4.3</v>
      </c>
      <c r="G242" s="387">
        <v>100</v>
      </c>
      <c r="H242" s="388">
        <f>+F242/G242</f>
        <v>4.2999999999999997E-2</v>
      </c>
      <c r="I242" s="386">
        <v>0.5</v>
      </c>
      <c r="J242" s="387" t="s">
        <v>34</v>
      </c>
      <c r="K242" s="388" t="s">
        <v>24</v>
      </c>
    </row>
    <row r="243" spans="1:26" s="383" customFormat="1" ht="12.5">
      <c r="A243" s="384">
        <v>2608</v>
      </c>
      <c r="B243" s="385" t="s">
        <v>303</v>
      </c>
      <c r="C243" s="386">
        <v>100</v>
      </c>
      <c r="D243" s="387">
        <v>1000</v>
      </c>
      <c r="E243" s="388">
        <f t="shared" si="28"/>
        <v>0.1</v>
      </c>
      <c r="F243" s="386">
        <v>100</v>
      </c>
      <c r="G243" s="387">
        <v>10</v>
      </c>
      <c r="H243" s="388">
        <f>+F243/G243</f>
        <v>10</v>
      </c>
      <c r="I243" s="386">
        <v>0.05</v>
      </c>
      <c r="J243" s="387" t="s">
        <v>21</v>
      </c>
      <c r="K243" s="388" t="s">
        <v>27</v>
      </c>
      <c r="L243" s="358"/>
      <c r="M243" s="358"/>
      <c r="N243" s="358"/>
      <c r="O243" s="358"/>
      <c r="P243" s="358"/>
      <c r="Q243" s="358"/>
      <c r="R243" s="358"/>
      <c r="S243" s="358"/>
      <c r="T243" s="358"/>
      <c r="U243" s="358"/>
      <c r="V243" s="358"/>
      <c r="W243" s="358"/>
      <c r="X243" s="358"/>
      <c r="Y243" s="358"/>
      <c r="Z243" s="358"/>
    </row>
    <row r="244" spans="1:26" s="383" customFormat="1" ht="12.5">
      <c r="A244" s="384">
        <v>2609</v>
      </c>
      <c r="B244" s="427" t="s">
        <v>302</v>
      </c>
      <c r="C244" s="386">
        <v>100</v>
      </c>
      <c r="D244" s="387">
        <v>1000</v>
      </c>
      <c r="E244" s="388">
        <f t="shared" si="28"/>
        <v>0.1</v>
      </c>
      <c r="F244" s="386">
        <v>100</v>
      </c>
      <c r="G244" s="387">
        <v>50</v>
      </c>
      <c r="H244" s="388">
        <f>F244/G244</f>
        <v>2</v>
      </c>
      <c r="I244" s="386">
        <v>1</v>
      </c>
      <c r="J244" s="387" t="s">
        <v>90</v>
      </c>
      <c r="K244" s="388" t="s">
        <v>24</v>
      </c>
      <c r="L244" s="358"/>
      <c r="M244" s="358"/>
      <c r="N244" s="358"/>
      <c r="O244" s="358"/>
      <c r="P244" s="358"/>
      <c r="Q244" s="358"/>
      <c r="R244" s="358"/>
      <c r="S244" s="358"/>
      <c r="T244" s="358"/>
      <c r="U244" s="358"/>
      <c r="V244" s="358"/>
      <c r="W244" s="358"/>
      <c r="X244" s="358"/>
      <c r="Y244" s="358"/>
      <c r="Z244" s="358"/>
    </row>
    <row r="245" spans="1:26" s="383" customFormat="1" ht="12.5">
      <c r="A245" s="384">
        <v>2610</v>
      </c>
      <c r="B245" s="439" t="s">
        <v>301</v>
      </c>
      <c r="C245" s="386">
        <v>100</v>
      </c>
      <c r="D245" s="387">
        <v>1000</v>
      </c>
      <c r="E245" s="388">
        <f t="shared" si="28"/>
        <v>0.1</v>
      </c>
      <c r="F245" s="386"/>
      <c r="G245" s="387"/>
      <c r="H245" s="388">
        <v>0.1</v>
      </c>
      <c r="I245" s="386">
        <v>0.05</v>
      </c>
      <c r="J245" s="387" t="s">
        <v>21</v>
      </c>
      <c r="K245" s="388" t="s">
        <v>24</v>
      </c>
      <c r="L245" s="358"/>
      <c r="M245" s="358"/>
      <c r="N245" s="358"/>
      <c r="O245" s="358"/>
      <c r="P245" s="358"/>
      <c r="Q245" s="358"/>
      <c r="R245" s="358"/>
      <c r="S245" s="358"/>
      <c r="T245" s="358"/>
      <c r="U245" s="358"/>
      <c r="V245" s="358"/>
      <c r="W245" s="358"/>
      <c r="X245" s="358"/>
      <c r="Y245" s="358"/>
      <c r="Z245" s="358"/>
    </row>
    <row r="246" spans="1:26" s="383" customFormat="1" ht="12.5">
      <c r="A246" s="384">
        <v>2611</v>
      </c>
      <c r="B246" s="385" t="s">
        <v>300</v>
      </c>
      <c r="C246" s="386">
        <v>100</v>
      </c>
      <c r="D246" s="387">
        <v>1000</v>
      </c>
      <c r="E246" s="388">
        <f t="shared" si="28"/>
        <v>0.1</v>
      </c>
      <c r="F246" s="386"/>
      <c r="G246" s="387"/>
      <c r="H246" s="388">
        <v>0.1</v>
      </c>
      <c r="I246" s="386">
        <v>1</v>
      </c>
      <c r="J246" s="387" t="s">
        <v>90</v>
      </c>
      <c r="K246" s="388" t="s">
        <v>24</v>
      </c>
      <c r="L246" s="358"/>
      <c r="M246" s="358"/>
      <c r="N246" s="358"/>
      <c r="O246" s="358"/>
      <c r="P246" s="358"/>
      <c r="Q246" s="358"/>
      <c r="R246" s="358"/>
      <c r="S246" s="358"/>
      <c r="T246" s="358"/>
      <c r="U246" s="358"/>
      <c r="V246" s="358"/>
      <c r="W246" s="358"/>
      <c r="X246" s="358"/>
      <c r="Y246" s="358"/>
      <c r="Z246" s="358"/>
    </row>
    <row r="247" spans="1:26" s="383" customFormat="1" ht="12.5">
      <c r="A247" s="384">
        <v>2612</v>
      </c>
      <c r="B247" s="427" t="s">
        <v>299</v>
      </c>
      <c r="C247" s="386">
        <v>100</v>
      </c>
      <c r="D247" s="387">
        <v>1000</v>
      </c>
      <c r="E247" s="388">
        <f t="shared" si="28"/>
        <v>0.1</v>
      </c>
      <c r="F247" s="386"/>
      <c r="G247" s="387"/>
      <c r="H247" s="388">
        <v>0.1</v>
      </c>
      <c r="I247" s="386">
        <v>1</v>
      </c>
      <c r="J247" s="387" t="s">
        <v>90</v>
      </c>
      <c r="K247" s="388" t="s">
        <v>24</v>
      </c>
      <c r="L247" s="358"/>
      <c r="M247" s="358"/>
      <c r="N247" s="358"/>
      <c r="O247" s="358"/>
      <c r="P247" s="358"/>
      <c r="Q247" s="358"/>
      <c r="R247" s="358"/>
      <c r="S247" s="358"/>
      <c r="T247" s="358"/>
      <c r="U247" s="358"/>
      <c r="V247" s="358"/>
      <c r="W247" s="358"/>
      <c r="X247" s="358"/>
      <c r="Y247" s="358"/>
      <c r="Z247" s="358"/>
    </row>
    <row r="248" spans="1:26" s="383" customFormat="1" ht="12.5">
      <c r="A248" s="440">
        <v>2613</v>
      </c>
      <c r="B248" s="441" t="s">
        <v>298</v>
      </c>
      <c r="C248" s="442">
        <v>100</v>
      </c>
      <c r="D248" s="443">
        <v>1000</v>
      </c>
      <c r="E248" s="444">
        <f t="shared" si="28"/>
        <v>0.1</v>
      </c>
      <c r="F248" s="442"/>
      <c r="G248" s="443"/>
      <c r="H248" s="444">
        <v>0.1</v>
      </c>
      <c r="I248" s="442">
        <v>1</v>
      </c>
      <c r="J248" s="443" t="s">
        <v>90</v>
      </c>
      <c r="K248" s="444" t="s">
        <v>24</v>
      </c>
      <c r="L248" s="358"/>
      <c r="M248" s="358"/>
      <c r="N248" s="358"/>
      <c r="O248" s="358"/>
      <c r="P248" s="358"/>
      <c r="Q248" s="358"/>
      <c r="R248" s="358"/>
      <c r="S248" s="358"/>
      <c r="T248" s="358"/>
      <c r="U248" s="358"/>
      <c r="V248" s="358"/>
      <c r="W248" s="358"/>
      <c r="X248" s="358"/>
      <c r="Y248" s="358"/>
      <c r="Z248" s="358"/>
    </row>
    <row r="249" spans="1:26" s="446" customFormat="1" ht="12.5">
      <c r="A249" s="384">
        <v>2614</v>
      </c>
      <c r="B249" s="439" t="s">
        <v>297</v>
      </c>
      <c r="C249" s="386">
        <v>100</v>
      </c>
      <c r="D249" s="387">
        <v>1000</v>
      </c>
      <c r="E249" s="388">
        <f t="shared" si="28"/>
        <v>0.1</v>
      </c>
      <c r="F249" s="386"/>
      <c r="G249" s="387"/>
      <c r="H249" s="388">
        <v>0.1</v>
      </c>
      <c r="I249" s="386">
        <v>1</v>
      </c>
      <c r="J249" s="387" t="s">
        <v>90</v>
      </c>
      <c r="K249" s="388" t="s">
        <v>24</v>
      </c>
      <c r="L249" s="445"/>
      <c r="M249" s="445"/>
      <c r="N249" s="445"/>
      <c r="O249" s="445"/>
      <c r="P249" s="445"/>
      <c r="Q249" s="445"/>
      <c r="R249" s="445"/>
      <c r="S249" s="445"/>
      <c r="T249" s="445"/>
      <c r="U249" s="445"/>
      <c r="V249" s="445"/>
      <c r="W249" s="445"/>
      <c r="X249" s="445"/>
      <c r="Y249" s="445"/>
      <c r="Z249" s="445"/>
    </row>
    <row r="250" spans="1:26" ht="13" thickBot="1">
      <c r="A250" s="389">
        <v>2615</v>
      </c>
      <c r="B250" s="390" t="s">
        <v>331</v>
      </c>
      <c r="C250" s="391">
        <v>0.59</v>
      </c>
      <c r="D250" s="392">
        <v>5000</v>
      </c>
      <c r="E250" s="393">
        <f>C250/D250</f>
        <v>1.18E-4</v>
      </c>
      <c r="F250" s="391"/>
      <c r="G250" s="392"/>
      <c r="H250" s="393">
        <f>E250</f>
        <v>1.18E-4</v>
      </c>
      <c r="I250" s="391">
        <v>0.05</v>
      </c>
      <c r="J250" s="392" t="s">
        <v>21</v>
      </c>
      <c r="K250" s="393" t="s">
        <v>24</v>
      </c>
    </row>
    <row r="251" spans="1:26" ht="12.5">
      <c r="A251" s="447"/>
      <c r="B251"/>
      <c r="C251" s="397"/>
      <c r="D251" s="397"/>
      <c r="E251" s="397"/>
      <c r="F251" s="397"/>
      <c r="G251" s="397"/>
      <c r="H251" s="397"/>
      <c r="I251" s="397"/>
      <c r="J251" s="397"/>
      <c r="K251" s="397"/>
    </row>
    <row r="252" spans="1:26" ht="12.75" customHeight="1">
      <c r="A252" s="447" t="s">
        <v>296</v>
      </c>
      <c r="B252"/>
      <c r="C252" s="397"/>
      <c r="D252" s="396"/>
      <c r="E252" s="396"/>
      <c r="F252" s="396"/>
      <c r="G252" s="396"/>
      <c r="H252" s="396"/>
      <c r="I252" s="396"/>
      <c r="J252" s="396"/>
      <c r="K252"/>
    </row>
    <row r="253" spans="1:26" ht="12" customHeight="1">
      <c r="A253" s="448" t="s">
        <v>206</v>
      </c>
      <c r="B253" t="s">
        <v>295</v>
      </c>
      <c r="C253" s="397"/>
      <c r="D253" s="396"/>
      <c r="E253" s="396"/>
      <c r="F253" s="396"/>
      <c r="G253" s="396"/>
      <c r="H253" s="396"/>
      <c r="I253" s="396"/>
      <c r="J253" s="396"/>
      <c r="K253"/>
    </row>
    <row r="254" spans="1:26" ht="12.5">
      <c r="A254" t="s">
        <v>208</v>
      </c>
      <c r="B254" t="s">
        <v>294</v>
      </c>
      <c r="C254" s="397"/>
      <c r="D254" s="396"/>
      <c r="E254" s="396"/>
      <c r="F254" s="396"/>
      <c r="G254" s="396"/>
      <c r="H254" s="396"/>
      <c r="I254" s="396"/>
      <c r="J254" s="396"/>
      <c r="K254" s="396"/>
    </row>
    <row r="255" spans="1:26" ht="12.5">
      <c r="A255"/>
      <c r="B255" t="s">
        <v>293</v>
      </c>
      <c r="C255" s="397"/>
      <c r="D255" s="396"/>
      <c r="E255" s="396"/>
      <c r="F255" s="396"/>
      <c r="G255" s="396"/>
      <c r="H255" s="396"/>
      <c r="I255" s="396"/>
      <c r="J255" s="396"/>
      <c r="K255" s="396"/>
    </row>
    <row r="256" spans="1:26" ht="12.5">
      <c r="A256" s="448" t="s">
        <v>292</v>
      </c>
      <c r="B256" t="s">
        <v>291</v>
      </c>
      <c r="C256" s="397"/>
      <c r="D256" s="396"/>
      <c r="E256" s="396"/>
      <c r="F256" s="396"/>
      <c r="G256" s="396"/>
      <c r="H256" s="396"/>
      <c r="I256" s="396"/>
      <c r="J256" s="396"/>
      <c r="K256"/>
    </row>
    <row r="257" spans="1:11" ht="12.5">
      <c r="A257" s="448" t="s">
        <v>290</v>
      </c>
      <c r="B257" t="s">
        <v>289</v>
      </c>
      <c r="C257" s="397"/>
      <c r="D257" s="396"/>
      <c r="E257" s="396"/>
      <c r="F257" s="396"/>
      <c r="G257" s="396"/>
      <c r="H257" s="396"/>
      <c r="I257" s="396"/>
      <c r="J257" s="396"/>
      <c r="K257"/>
    </row>
    <row r="258" spans="1:11" ht="15.5">
      <c r="A258" s="449" t="s">
        <v>288</v>
      </c>
      <c r="B258"/>
      <c r="C258" s="397"/>
      <c r="D258" s="396"/>
      <c r="E258" s="396"/>
      <c r="F258" s="396"/>
      <c r="G258" s="396"/>
      <c r="H258" s="396"/>
      <c r="I258" s="396"/>
      <c r="J258" s="396"/>
      <c r="K258"/>
    </row>
    <row r="259" spans="1:11" ht="12.5">
      <c r="A259" s="447" t="s">
        <v>287</v>
      </c>
      <c r="B259" t="s">
        <v>218</v>
      </c>
      <c r="C259" s="397"/>
      <c r="D259" s="396"/>
      <c r="E259" s="396"/>
      <c r="F259" s="396"/>
      <c r="G259" s="396"/>
      <c r="H259" s="396"/>
      <c r="I259" s="396"/>
      <c r="J259" s="396"/>
      <c r="K259"/>
    </row>
    <row r="260" spans="1:11" ht="12.5">
      <c r="A260" s="447" t="s">
        <v>286</v>
      </c>
      <c r="B260" t="s">
        <v>219</v>
      </c>
      <c r="C260" s="397"/>
      <c r="D260" s="396"/>
      <c r="E260" s="396"/>
      <c r="F260" s="396"/>
      <c r="G260" s="396"/>
      <c r="H260" s="396"/>
      <c r="I260" s="396"/>
      <c r="J260" s="396"/>
      <c r="K260"/>
    </row>
    <row r="261" spans="1:11" ht="12.5">
      <c r="A261" s="447" t="s">
        <v>285</v>
      </c>
      <c r="B261" t="s">
        <v>221</v>
      </c>
      <c r="C261"/>
      <c r="D261"/>
      <c r="E261"/>
      <c r="F261" s="396"/>
      <c r="G261"/>
      <c r="H261"/>
      <c r="I261"/>
      <c r="J261"/>
      <c r="K261"/>
    </row>
    <row r="262" spans="1:11" ht="12.5">
      <c r="A262" s="447" t="s">
        <v>284</v>
      </c>
      <c r="B262" t="s">
        <v>223</v>
      </c>
      <c r="C262" s="397"/>
      <c r="D262" s="396"/>
      <c r="E262" s="396"/>
      <c r="F262" s="396"/>
      <c r="G262" s="396"/>
      <c r="H262" s="396"/>
      <c r="I262" s="396"/>
      <c r="J262" s="396"/>
      <c r="K262"/>
    </row>
    <row r="263" spans="1:11" ht="12.5">
      <c r="A263" s="447" t="s">
        <v>283</v>
      </c>
      <c r="B263" t="s">
        <v>282</v>
      </c>
      <c r="C263" s="397"/>
      <c r="D263" s="396"/>
      <c r="E263" s="396"/>
      <c r="F263" s="396"/>
      <c r="G263" s="396"/>
      <c r="H263" s="396"/>
      <c r="I263" s="396"/>
      <c r="J263" s="396"/>
      <c r="K263"/>
    </row>
    <row r="264" spans="1:11" ht="12.5">
      <c r="A264" s="394" t="s">
        <v>281</v>
      </c>
      <c r="B264"/>
      <c r="C264"/>
      <c r="D264"/>
      <c r="E264" s="396"/>
      <c r="F264" s="396"/>
      <c r="G264" s="396"/>
      <c r="H264" s="396"/>
      <c r="I264" s="396"/>
      <c r="J264" s="396"/>
      <c r="K264"/>
    </row>
    <row r="265" spans="1:11" ht="12.5">
      <c r="A265" s="447" t="s">
        <v>280</v>
      </c>
      <c r="B265" t="s">
        <v>226</v>
      </c>
      <c r="C265"/>
      <c r="D265"/>
      <c r="E265" s="396"/>
      <c r="F265" s="396"/>
      <c r="G265" s="396"/>
      <c r="H265" s="396"/>
      <c r="I265" s="396"/>
      <c r="J265" s="396"/>
      <c r="K265"/>
    </row>
    <row r="266" spans="1:11" ht="12.5">
      <c r="A266" s="447" t="s">
        <v>34</v>
      </c>
      <c r="B266" t="s">
        <v>279</v>
      </c>
      <c r="C266"/>
      <c r="D266"/>
      <c r="E266" s="396"/>
      <c r="F266" s="396"/>
      <c r="G266" s="396"/>
      <c r="H266" s="396"/>
      <c r="I266" s="396"/>
      <c r="J266" s="396"/>
      <c r="K266"/>
    </row>
    <row r="267" spans="1:11" ht="12.5">
      <c r="A267" s="447" t="s">
        <v>278</v>
      </c>
      <c r="B267" t="s">
        <v>228</v>
      </c>
      <c r="C267"/>
      <c r="D267"/>
      <c r="E267" s="396"/>
      <c r="F267" s="396"/>
      <c r="G267" s="396"/>
      <c r="H267" s="396"/>
      <c r="I267" s="396"/>
      <c r="J267" s="396"/>
      <c r="K267"/>
    </row>
    <row r="268" spans="1:11" ht="12.5">
      <c r="A268" s="447" t="s">
        <v>274</v>
      </c>
      <c r="B268" t="s">
        <v>229</v>
      </c>
      <c r="C268"/>
      <c r="D268"/>
      <c r="E268" s="396"/>
      <c r="F268" s="396"/>
      <c r="G268" s="396"/>
      <c r="H268" s="396"/>
      <c r="I268" s="396"/>
      <c r="J268" s="396"/>
      <c r="K268"/>
    </row>
    <row r="269" spans="1:11" ht="12.5">
      <c r="A269" s="447" t="s">
        <v>273</v>
      </c>
      <c r="B269" t="s">
        <v>230</v>
      </c>
      <c r="C269" s="396"/>
      <c r="D269" s="396"/>
      <c r="E269" s="396"/>
      <c r="F269" s="396"/>
      <c r="G269" s="396"/>
      <c r="H269" s="396"/>
      <c r="I269" s="396"/>
      <c r="J269" s="396"/>
      <c r="K269"/>
    </row>
    <row r="270" spans="1:11" ht="12.5">
      <c r="A270" s="394" t="s">
        <v>277</v>
      </c>
      <c r="B270"/>
      <c r="C270" s="397"/>
      <c r="D270" s="396"/>
      <c r="E270" s="396"/>
      <c r="F270" s="396"/>
      <c r="G270" s="396"/>
      <c r="H270" s="396"/>
      <c r="I270" s="396"/>
      <c r="J270" s="396"/>
      <c r="K270"/>
    </row>
    <row r="271" spans="1:11" ht="12.5">
      <c r="A271" s="447" t="s">
        <v>276</v>
      </c>
      <c r="B271" t="s">
        <v>232</v>
      </c>
      <c r="C271" s="397"/>
      <c r="D271" s="396"/>
      <c r="E271" s="396"/>
      <c r="F271" s="396"/>
      <c r="G271" s="396"/>
      <c r="H271" s="396"/>
      <c r="I271" s="396"/>
      <c r="J271" s="396"/>
      <c r="K271"/>
    </row>
    <row r="272" spans="1:11" ht="12.5">
      <c r="A272" s="447" t="s">
        <v>275</v>
      </c>
      <c r="B272" t="s">
        <v>233</v>
      </c>
      <c r="C272" s="397"/>
      <c r="D272" s="396"/>
      <c r="E272" s="396"/>
      <c r="F272" s="396"/>
      <c r="G272" s="396"/>
      <c r="H272" s="396"/>
      <c r="I272" s="396"/>
      <c r="J272" s="396"/>
      <c r="K272"/>
    </row>
    <row r="273" spans="1:11" ht="12.5">
      <c r="A273" s="447" t="s">
        <v>274</v>
      </c>
      <c r="B273" t="s">
        <v>229</v>
      </c>
      <c r="C273" s="397"/>
      <c r="D273" s="396"/>
      <c r="E273" s="396"/>
      <c r="F273" s="396"/>
      <c r="G273" s="396"/>
      <c r="H273" s="396"/>
      <c r="I273" s="396"/>
      <c r="J273" s="396"/>
      <c r="K273"/>
    </row>
    <row r="274" spans="1:11" ht="12.5">
      <c r="A274" s="447" t="s">
        <v>273</v>
      </c>
      <c r="B274" t="s">
        <v>230</v>
      </c>
      <c r="C274" s="397"/>
      <c r="D274" s="396"/>
      <c r="E274" s="396"/>
      <c r="F274" s="396"/>
      <c r="G274" s="396"/>
      <c r="H274" s="396"/>
      <c r="I274" s="396"/>
      <c r="J274" s="396"/>
      <c r="K274"/>
    </row>
    <row r="275" spans="1:11" ht="12.5">
      <c r="A275" s="447"/>
      <c r="B275"/>
      <c r="C275" s="397"/>
      <c r="D275" s="396"/>
      <c r="E275" s="396"/>
      <c r="F275" s="396"/>
      <c r="G275" s="396"/>
      <c r="H275" s="396"/>
      <c r="I275" s="396"/>
      <c r="J275" s="396"/>
      <c r="K275"/>
    </row>
    <row r="276" spans="1:11" ht="12.5">
      <c r="A276" s="447"/>
      <c r="B276"/>
      <c r="C276" s="397"/>
      <c r="D276" s="396"/>
      <c r="E276" s="396"/>
      <c r="F276" s="396"/>
      <c r="G276" s="396"/>
      <c r="H276" s="396"/>
      <c r="I276" s="396"/>
      <c r="J276" s="396"/>
      <c r="K276"/>
    </row>
    <row r="277" spans="1:11" ht="12.5">
      <c r="A277" s="447"/>
      <c r="B277"/>
      <c r="C277" s="397"/>
      <c r="D277" s="396"/>
      <c r="E277" s="396"/>
      <c r="F277" s="396"/>
      <c r="G277" s="396"/>
      <c r="H277" s="396"/>
      <c r="I277" s="396"/>
      <c r="J277" s="396"/>
      <c r="K277"/>
    </row>
    <row r="278" spans="1:11" ht="12.5">
      <c r="A278" s="447"/>
      <c r="B278"/>
      <c r="C278" s="397"/>
      <c r="D278" s="396"/>
      <c r="E278" s="396"/>
      <c r="F278" s="396"/>
      <c r="G278" s="396"/>
      <c r="H278" s="396"/>
      <c r="I278" s="396"/>
      <c r="J278" s="396"/>
      <c r="K278"/>
    </row>
    <row r="279" spans="1:11" ht="12.5">
      <c r="A279" s="447"/>
      <c r="B279"/>
      <c r="C279" s="397"/>
      <c r="D279" s="396"/>
      <c r="E279" s="396"/>
      <c r="F279" s="396"/>
      <c r="G279" s="396"/>
      <c r="H279" s="396"/>
      <c r="I279" s="396"/>
      <c r="J279" s="396"/>
      <c r="K279"/>
    </row>
    <row r="280" spans="1:11" ht="12.5">
      <c r="A280" s="447"/>
      <c r="B280"/>
      <c r="C280" s="397"/>
      <c r="D280" s="396"/>
      <c r="E280" s="396"/>
      <c r="F280" s="396"/>
      <c r="G280" s="396"/>
      <c r="H280" s="396"/>
      <c r="I280" s="396"/>
      <c r="J280" s="396"/>
      <c r="K280"/>
    </row>
    <row r="281" spans="1:11" ht="12.5">
      <c r="A281" s="447"/>
      <c r="B281"/>
      <c r="C281" s="397"/>
      <c r="D281" s="396"/>
      <c r="E281" s="396"/>
      <c r="F281" s="396"/>
      <c r="G281" s="396"/>
      <c r="H281" s="396"/>
      <c r="I281" s="396"/>
      <c r="J281" s="396"/>
      <c r="K281"/>
    </row>
    <row r="282" spans="1:11" ht="12.5">
      <c r="A282" s="447"/>
      <c r="B282"/>
      <c r="C282" s="397"/>
      <c r="D282" s="396"/>
      <c r="E282" s="396"/>
      <c r="F282" s="396"/>
      <c r="G282" s="396"/>
      <c r="H282" s="396"/>
      <c r="I282" s="396"/>
      <c r="J282" s="396"/>
      <c r="K282"/>
    </row>
    <row r="283" spans="1:11" ht="12.5">
      <c r="A283" s="447"/>
      <c r="B283"/>
      <c r="C283" s="397"/>
      <c r="D283" s="396"/>
      <c r="E283" s="396"/>
      <c r="F283" s="396"/>
      <c r="G283" s="396"/>
      <c r="H283" s="396"/>
      <c r="I283" s="396"/>
      <c r="J283" s="396"/>
      <c r="K283"/>
    </row>
    <row r="284" spans="1:11" ht="12.5">
      <c r="A284" s="447"/>
      <c r="B284"/>
      <c r="C284" s="397"/>
      <c r="D284" s="396"/>
      <c r="E284" s="396"/>
      <c r="F284" s="396"/>
      <c r="G284" s="396"/>
      <c r="H284" s="396"/>
      <c r="I284" s="396"/>
      <c r="J284" s="396"/>
      <c r="K284"/>
    </row>
    <row r="285" spans="1:11" ht="12.5">
      <c r="A285" s="447"/>
      <c r="B285"/>
      <c r="C285" s="397"/>
      <c r="D285" s="396"/>
      <c r="E285" s="396"/>
      <c r="F285" s="396"/>
      <c r="G285" s="396"/>
      <c r="H285" s="396"/>
      <c r="I285" s="396"/>
      <c r="J285" s="396"/>
      <c r="K285"/>
    </row>
    <row r="286" spans="1:11" ht="12.5">
      <c r="A286" s="447"/>
      <c r="B286"/>
      <c r="C286" s="397"/>
      <c r="D286" s="396"/>
      <c r="E286" s="396"/>
      <c r="F286" s="396"/>
      <c r="G286" s="396"/>
      <c r="H286" s="396"/>
      <c r="I286" s="396"/>
      <c r="J286" s="396"/>
      <c r="K286"/>
    </row>
    <row r="287" spans="1:11" ht="12.5">
      <c r="A287" s="447"/>
      <c r="B287"/>
      <c r="C287" s="397"/>
      <c r="D287" s="396"/>
      <c r="E287" s="396"/>
      <c r="F287" s="396"/>
      <c r="G287" s="396"/>
      <c r="H287" s="396"/>
      <c r="I287" s="396"/>
      <c r="J287" s="396"/>
      <c r="K287"/>
    </row>
    <row r="288" spans="1:11" ht="12.5">
      <c r="A288" s="447"/>
      <c r="B288"/>
      <c r="C288" s="397"/>
      <c r="D288" s="396"/>
      <c r="E288" s="396"/>
      <c r="F288" s="396"/>
      <c r="G288" s="396"/>
      <c r="H288" s="396"/>
      <c r="I288" s="396"/>
      <c r="J288" s="396"/>
      <c r="K288"/>
    </row>
    <row r="289" spans="1:11" ht="12.5">
      <c r="A289" s="447"/>
      <c r="B289"/>
      <c r="C289" s="397"/>
      <c r="D289" s="396"/>
      <c r="E289" s="396"/>
      <c r="F289" s="396"/>
      <c r="G289" s="396"/>
      <c r="H289" s="396"/>
      <c r="I289" s="396"/>
      <c r="J289" s="396"/>
      <c r="K289"/>
    </row>
    <row r="290" spans="1:11" ht="12.5">
      <c r="A290" s="447"/>
      <c r="B290"/>
      <c r="C290" s="397"/>
      <c r="D290" s="396"/>
      <c r="E290" s="396"/>
      <c r="F290" s="396"/>
      <c r="G290" s="396"/>
      <c r="H290" s="396"/>
      <c r="I290" s="396"/>
      <c r="J290" s="396"/>
      <c r="K290"/>
    </row>
    <row r="291" spans="1:11" ht="12.5">
      <c r="A291" s="447"/>
      <c r="B291"/>
      <c r="C291" s="397"/>
      <c r="D291" s="396"/>
      <c r="E291" s="396"/>
      <c r="F291" s="396"/>
      <c r="G291" s="396"/>
      <c r="H291" s="396"/>
      <c r="I291" s="396"/>
      <c r="J291" s="396"/>
      <c r="K291"/>
    </row>
    <row r="292" spans="1:11" ht="12.5">
      <c r="A292" s="447"/>
      <c r="B292"/>
      <c r="C292" s="397"/>
      <c r="D292" s="396"/>
      <c r="E292" s="396"/>
      <c r="F292" s="396"/>
      <c r="G292" s="396"/>
      <c r="H292" s="396"/>
      <c r="I292" s="396"/>
      <c r="J292" s="396"/>
      <c r="K292"/>
    </row>
  </sheetData>
  <sheetProtection algorithmName="SHA-512" hashValue="KpOnR4kywlKRmp2Quzvs7HUFF0nXIJqYoKxPwitPQy3WpfgpB57p+SKJzIJ4bkzhvwCrhRAlFZwfF+FrFs1IPA==" saltValue="UqkBvP47eRkypSElp2G1hA==" spinCount="100000" sheet="1" objects="1" scenarios="1"/>
  <dataConsolidate/>
  <mergeCells count="1">
    <mergeCell ref="C4:E4"/>
  </mergeCells>
  <hyperlinks>
    <hyperlink ref="B132" r:id="rId1"/>
    <hyperlink ref="B162" r:id="rId2"/>
  </hyperlinks>
  <pageMargins left="0.35433070866141736" right="0.35433070866141736" top="0.59055118110236227" bottom="0.43307086614173229" header="0.23622047244094491" footer="0.23622047244094491"/>
  <pageSetup paperSize="9" scale="89" fitToHeight="0" orientation="landscape" r:id="rId3"/>
  <headerFooter alignWithMargins="0">
    <oddHeader xml:space="preserve">&amp;C&amp;11Detergents Ingredients Database (DID-list) Part A. List of ingredients 2014 &amp;9
 </oddHeader>
    <oddFooter>&amp;L&amp;C&amp;RPage &amp;P (&amp;N)</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outlinePr summaryBelow="0" summaryRight="0"/>
    <pageSetUpPr fitToPage="1"/>
  </sheetPr>
  <dimension ref="A1:L474"/>
  <sheetViews>
    <sheetView showOutlineSymbols="0" zoomScale="110" zoomScaleNormal="110" workbookViewId="0">
      <pane xSplit="2" ySplit="4" topLeftCell="C5" activePane="bottomRight" state="frozen"/>
      <selection pane="topRight" activeCell="C1" sqref="C1"/>
      <selection pane="bottomLeft" activeCell="A7" sqref="A7"/>
      <selection pane="bottomRight" activeCell="Q23" sqref="Q23"/>
    </sheetView>
  </sheetViews>
  <sheetFormatPr defaultColWidth="9.1796875" defaultRowHeight="11.5" outlineLevelRow="4"/>
  <cols>
    <col min="1" max="1" width="10.1796875" style="195" customWidth="1"/>
    <col min="2" max="2" width="74.26953125" style="195" customWidth="1"/>
    <col min="3" max="8" width="9" style="196" customWidth="1"/>
    <col min="9" max="11" width="7.453125" style="196" customWidth="1"/>
    <col min="12" max="12" width="38" style="197" hidden="1" customWidth="1"/>
    <col min="13" max="16384" width="9.1796875" style="195"/>
  </cols>
  <sheetData>
    <row r="1" spans="1:12">
      <c r="A1" s="212"/>
    </row>
    <row r="2" spans="1:12" ht="15.5">
      <c r="A2" s="213"/>
    </row>
    <row r="3" spans="1:12" ht="23">
      <c r="A3" s="214" t="s">
        <v>413</v>
      </c>
    </row>
    <row r="4" spans="1:12" ht="12" customHeight="1" thickBot="1">
      <c r="A4" s="215"/>
      <c r="J4" s="196" t="s">
        <v>414</v>
      </c>
    </row>
    <row r="5" spans="1:12" ht="16" thickBot="1">
      <c r="B5" s="216"/>
      <c r="C5" s="485" t="s">
        <v>6</v>
      </c>
      <c r="D5" s="486"/>
      <c r="E5" s="487"/>
      <c r="F5" s="485" t="s">
        <v>7</v>
      </c>
      <c r="G5" s="486"/>
      <c r="H5" s="487"/>
      <c r="I5" s="485" t="s">
        <v>8</v>
      </c>
      <c r="J5" s="486"/>
      <c r="K5" s="487"/>
    </row>
    <row r="6" spans="1:12" ht="61.5" customHeight="1" thickBot="1">
      <c r="A6" s="217" t="s">
        <v>9</v>
      </c>
      <c r="B6" s="218" t="s">
        <v>10</v>
      </c>
      <c r="C6" s="219" t="s">
        <v>415</v>
      </c>
      <c r="D6" s="220" t="s">
        <v>416</v>
      </c>
      <c r="E6" s="221" t="s">
        <v>417</v>
      </c>
      <c r="F6" s="222" t="s">
        <v>14</v>
      </c>
      <c r="G6" s="220" t="s">
        <v>418</v>
      </c>
      <c r="H6" s="221" t="s">
        <v>419</v>
      </c>
      <c r="I6" s="222" t="s">
        <v>3</v>
      </c>
      <c r="J6" s="220" t="s">
        <v>17</v>
      </c>
      <c r="K6" s="221" t="s">
        <v>18</v>
      </c>
      <c r="L6" s="198" t="s">
        <v>401</v>
      </c>
    </row>
    <row r="7" spans="1:12" ht="17.149999999999999" customHeight="1" outlineLevel="3" thickBot="1">
      <c r="A7" s="223"/>
      <c r="B7" s="224" t="s">
        <v>19</v>
      </c>
      <c r="C7" s="225"/>
      <c r="D7" s="225"/>
      <c r="E7" s="225"/>
      <c r="F7" s="225"/>
      <c r="G7" s="225"/>
      <c r="H7" s="225"/>
      <c r="I7" s="225"/>
      <c r="J7" s="225"/>
      <c r="K7" s="226"/>
      <c r="L7" s="199"/>
    </row>
    <row r="8" spans="1:12" s="200" customFormat="1" ht="12" customHeight="1" outlineLevel="3">
      <c r="A8" s="227">
        <v>2001</v>
      </c>
      <c r="B8" s="228" t="s">
        <v>378</v>
      </c>
      <c r="C8" s="229">
        <v>4.0999999999999996</v>
      </c>
      <c r="D8" s="229">
        <v>1000</v>
      </c>
      <c r="E8" s="230">
        <f t="shared" ref="E8:E38" si="0">C8/D8</f>
        <v>4.0999999999999995E-3</v>
      </c>
      <c r="F8" s="231">
        <v>0.69</v>
      </c>
      <c r="G8" s="229">
        <v>10</v>
      </c>
      <c r="H8" s="232">
        <f t="shared" ref="H8:H9" si="1">F8/G8</f>
        <v>6.8999999999999992E-2</v>
      </c>
      <c r="I8" s="233">
        <v>0.05</v>
      </c>
      <c r="J8" s="229" t="s">
        <v>21</v>
      </c>
      <c r="K8" s="232" t="s">
        <v>22</v>
      </c>
      <c r="L8" s="197"/>
    </row>
    <row r="9" spans="1:12" s="200" customFormat="1" ht="12" customHeight="1" outlineLevel="4">
      <c r="A9" s="234">
        <v>2002</v>
      </c>
      <c r="B9" s="235" t="s">
        <v>377</v>
      </c>
      <c r="C9" s="236">
        <v>6.7</v>
      </c>
      <c r="D9" s="236">
        <v>5000</v>
      </c>
      <c r="E9" s="237">
        <f t="shared" si="0"/>
        <v>1.34E-3</v>
      </c>
      <c r="F9" s="238">
        <v>0.5</v>
      </c>
      <c r="G9" s="236">
        <v>10</v>
      </c>
      <c r="H9" s="239">
        <f t="shared" si="1"/>
        <v>0.05</v>
      </c>
      <c r="I9" s="240">
        <v>0.05</v>
      </c>
      <c r="J9" s="236" t="s">
        <v>21</v>
      </c>
      <c r="K9" s="239" t="s">
        <v>22</v>
      </c>
      <c r="L9" s="197"/>
    </row>
    <row r="10" spans="1:12" s="200" customFormat="1" ht="12" customHeight="1" outlineLevel="4">
      <c r="A10" s="234">
        <v>2003</v>
      </c>
      <c r="B10" s="235" t="s">
        <v>376</v>
      </c>
      <c r="C10" s="236">
        <v>40</v>
      </c>
      <c r="D10" s="236">
        <v>1000</v>
      </c>
      <c r="E10" s="237">
        <f t="shared" si="0"/>
        <v>0.04</v>
      </c>
      <c r="F10" s="238">
        <v>1.35</v>
      </c>
      <c r="G10" s="236">
        <v>10</v>
      </c>
      <c r="H10" s="239">
        <f>F10/G10</f>
        <v>0.13500000000000001</v>
      </c>
      <c r="I10" s="240">
        <v>0.05</v>
      </c>
      <c r="J10" s="236" t="s">
        <v>21</v>
      </c>
      <c r="K10" s="239" t="s">
        <v>27</v>
      </c>
      <c r="L10" s="197"/>
    </row>
    <row r="11" spans="1:12" s="200" customFormat="1" ht="12" customHeight="1" outlineLevel="4">
      <c r="A11" s="234">
        <v>2004</v>
      </c>
      <c r="B11" s="235" t="s">
        <v>420</v>
      </c>
      <c r="C11" s="236">
        <v>8.64</v>
      </c>
      <c r="D11" s="236">
        <v>1000</v>
      </c>
      <c r="E11" s="237">
        <f t="shared" si="0"/>
        <v>8.6400000000000001E-3</v>
      </c>
      <c r="F11" s="238">
        <v>0.95</v>
      </c>
      <c r="G11" s="236">
        <v>10</v>
      </c>
      <c r="H11" s="239">
        <f>F11/G11</f>
        <v>9.5000000000000001E-2</v>
      </c>
      <c r="I11" s="240">
        <v>0.05</v>
      </c>
      <c r="J11" s="236" t="s">
        <v>21</v>
      </c>
      <c r="K11" s="239" t="s">
        <v>24</v>
      </c>
      <c r="L11" s="197"/>
    </row>
    <row r="12" spans="1:12" ht="12" customHeight="1" outlineLevel="3">
      <c r="A12" s="234">
        <v>2005</v>
      </c>
      <c r="B12" s="235" t="s">
        <v>421</v>
      </c>
      <c r="C12" s="236">
        <v>2.8</v>
      </c>
      <c r="D12" s="236">
        <v>1000</v>
      </c>
      <c r="E12" s="237">
        <f t="shared" si="0"/>
        <v>2.8E-3</v>
      </c>
      <c r="F12" s="238">
        <v>0.39100000000000001</v>
      </c>
      <c r="G12" s="236">
        <v>10</v>
      </c>
      <c r="H12" s="239">
        <f t="shared" ref="H12:H13" si="2">F12/G12</f>
        <v>3.9100000000000003E-2</v>
      </c>
      <c r="I12" s="240">
        <v>0.05</v>
      </c>
      <c r="J12" s="236" t="s">
        <v>21</v>
      </c>
      <c r="K12" s="239" t="s">
        <v>27</v>
      </c>
    </row>
    <row r="13" spans="1:12" ht="12" customHeight="1" outlineLevel="3">
      <c r="A13" s="234">
        <v>2006</v>
      </c>
      <c r="B13" s="235" t="s">
        <v>422</v>
      </c>
      <c r="C13" s="236">
        <v>15</v>
      </c>
      <c r="D13" s="236">
        <v>1000</v>
      </c>
      <c r="E13" s="237">
        <f t="shared" si="0"/>
        <v>1.4999999999999999E-2</v>
      </c>
      <c r="F13" s="238">
        <v>0.41899999999999998</v>
      </c>
      <c r="G13" s="236">
        <v>10</v>
      </c>
      <c r="H13" s="239">
        <f t="shared" si="2"/>
        <v>4.19E-2</v>
      </c>
      <c r="I13" s="240">
        <v>0.05</v>
      </c>
      <c r="J13" s="236" t="s">
        <v>21</v>
      </c>
      <c r="K13" s="239" t="s">
        <v>27</v>
      </c>
    </row>
    <row r="14" spans="1:12" s="200" customFormat="1" ht="12" customHeight="1" outlineLevel="3">
      <c r="A14" s="234">
        <v>2007</v>
      </c>
      <c r="B14" s="235" t="s">
        <v>423</v>
      </c>
      <c r="C14" s="236">
        <v>27</v>
      </c>
      <c r="D14" s="236">
        <v>1000</v>
      </c>
      <c r="E14" s="237">
        <f t="shared" si="0"/>
        <v>2.7E-2</v>
      </c>
      <c r="F14" s="238">
        <v>0.2</v>
      </c>
      <c r="G14" s="236">
        <v>10</v>
      </c>
      <c r="H14" s="239">
        <f>F14/G14</f>
        <v>0.02</v>
      </c>
      <c r="I14" s="240">
        <v>0.05</v>
      </c>
      <c r="J14" s="236" t="s">
        <v>21</v>
      </c>
      <c r="K14" s="239" t="s">
        <v>27</v>
      </c>
      <c r="L14" s="197"/>
    </row>
    <row r="15" spans="1:12" s="200" customFormat="1" ht="12" customHeight="1" outlineLevel="3">
      <c r="A15" s="234">
        <v>2008</v>
      </c>
      <c r="B15" s="235" t="s">
        <v>375</v>
      </c>
      <c r="C15" s="236">
        <v>7.1</v>
      </c>
      <c r="D15" s="236">
        <v>1000</v>
      </c>
      <c r="E15" s="237">
        <f t="shared" si="0"/>
        <v>7.0999999999999995E-3</v>
      </c>
      <c r="F15" s="238">
        <v>1.9</v>
      </c>
      <c r="G15" s="236">
        <v>50</v>
      </c>
      <c r="H15" s="239">
        <f>F15/G15</f>
        <v>3.7999999999999999E-2</v>
      </c>
      <c r="I15" s="240">
        <v>0.05</v>
      </c>
      <c r="J15" s="236" t="s">
        <v>21</v>
      </c>
      <c r="K15" s="239" t="s">
        <v>24</v>
      </c>
      <c r="L15" s="197"/>
    </row>
    <row r="16" spans="1:12" ht="12" customHeight="1" outlineLevel="3">
      <c r="A16" s="234">
        <v>2009</v>
      </c>
      <c r="B16" s="235" t="s">
        <v>374</v>
      </c>
      <c r="C16" s="236">
        <v>4.5999999999999996</v>
      </c>
      <c r="D16" s="236">
        <v>1000</v>
      </c>
      <c r="E16" s="237">
        <f t="shared" si="0"/>
        <v>4.5999999999999999E-3</v>
      </c>
      <c r="F16" s="238">
        <v>0.14000000000000001</v>
      </c>
      <c r="G16" s="236">
        <v>10</v>
      </c>
      <c r="H16" s="239">
        <f>F16/G16</f>
        <v>1.4000000000000002E-2</v>
      </c>
      <c r="I16" s="240">
        <v>0.05</v>
      </c>
      <c r="J16" s="236" t="s">
        <v>21</v>
      </c>
      <c r="K16" s="239" t="s">
        <v>27</v>
      </c>
      <c r="L16" s="201"/>
    </row>
    <row r="17" spans="1:12" s="200" customFormat="1" ht="12" customHeight="1" outlineLevel="3">
      <c r="A17" s="234">
        <v>2010</v>
      </c>
      <c r="B17" s="235" t="s">
        <v>424</v>
      </c>
      <c r="C17" s="236">
        <v>0.56999999999999995</v>
      </c>
      <c r="D17" s="236">
        <v>10000</v>
      </c>
      <c r="E17" s="237">
        <f t="shared" si="0"/>
        <v>5.6999999999999996E-5</v>
      </c>
      <c r="F17" s="238"/>
      <c r="G17" s="236"/>
      <c r="H17" s="239">
        <f t="shared" ref="H17:H23" si="3">E17</f>
        <v>5.6999999999999996E-5</v>
      </c>
      <c r="I17" s="240">
        <v>0.05</v>
      </c>
      <c r="J17" s="236" t="s">
        <v>21</v>
      </c>
      <c r="K17" s="239" t="s">
        <v>27</v>
      </c>
      <c r="L17" s="197"/>
    </row>
    <row r="18" spans="1:12" s="200" customFormat="1" ht="12" customHeight="1" outlineLevel="3">
      <c r="A18" s="234">
        <v>2011</v>
      </c>
      <c r="B18" s="235" t="s">
        <v>373</v>
      </c>
      <c r="C18" s="236">
        <v>18</v>
      </c>
      <c r="D18" s="236">
        <v>1000</v>
      </c>
      <c r="E18" s="237">
        <f t="shared" si="0"/>
        <v>1.7999999999999999E-2</v>
      </c>
      <c r="F18" s="238"/>
      <c r="G18" s="236"/>
      <c r="H18" s="239">
        <f t="shared" si="3"/>
        <v>1.7999999999999999E-2</v>
      </c>
      <c r="I18" s="240">
        <v>0.05</v>
      </c>
      <c r="J18" s="236" t="s">
        <v>21</v>
      </c>
      <c r="K18" s="239" t="s">
        <v>24</v>
      </c>
      <c r="L18" s="197"/>
    </row>
    <row r="19" spans="1:12" s="200" customFormat="1" ht="12" customHeight="1" outlineLevel="3">
      <c r="A19" s="234">
        <v>2012</v>
      </c>
      <c r="B19" s="235" t="s">
        <v>372</v>
      </c>
      <c r="C19" s="236">
        <v>2</v>
      </c>
      <c r="D19" s="236">
        <v>1000</v>
      </c>
      <c r="E19" s="237">
        <f t="shared" si="0"/>
        <v>2E-3</v>
      </c>
      <c r="F19" s="238"/>
      <c r="G19" s="236"/>
      <c r="H19" s="239">
        <f t="shared" si="3"/>
        <v>2E-3</v>
      </c>
      <c r="I19" s="240">
        <v>0.05</v>
      </c>
      <c r="J19" s="236" t="s">
        <v>21</v>
      </c>
      <c r="K19" s="239" t="s">
        <v>24</v>
      </c>
      <c r="L19" s="197"/>
    </row>
    <row r="20" spans="1:12" s="200" customFormat="1" ht="12" customHeight="1" outlineLevel="3">
      <c r="A20" s="234">
        <v>2013</v>
      </c>
      <c r="B20" s="235" t="s">
        <v>371</v>
      </c>
      <c r="C20" s="236">
        <v>0.73</v>
      </c>
      <c r="D20" s="236">
        <v>1000</v>
      </c>
      <c r="E20" s="237">
        <f t="shared" si="0"/>
        <v>7.2999999999999996E-4</v>
      </c>
      <c r="F20" s="238"/>
      <c r="G20" s="236"/>
      <c r="H20" s="239">
        <f t="shared" si="3"/>
        <v>7.2999999999999996E-4</v>
      </c>
      <c r="I20" s="240">
        <v>0.05</v>
      </c>
      <c r="J20" s="236" t="s">
        <v>21</v>
      </c>
      <c r="K20" s="239" t="s">
        <v>24</v>
      </c>
      <c r="L20" s="197"/>
    </row>
    <row r="21" spans="1:12" ht="12" customHeight="1" outlineLevel="3">
      <c r="A21" s="234">
        <v>2014</v>
      </c>
      <c r="B21" s="235" t="s">
        <v>370</v>
      </c>
      <c r="C21" s="236">
        <v>100</v>
      </c>
      <c r="D21" s="236">
        <v>1000</v>
      </c>
      <c r="E21" s="237">
        <f t="shared" si="0"/>
        <v>0.1</v>
      </c>
      <c r="F21" s="238"/>
      <c r="G21" s="236"/>
      <c r="H21" s="239">
        <f t="shared" si="3"/>
        <v>0.1</v>
      </c>
      <c r="I21" s="240">
        <v>0.05</v>
      </c>
      <c r="J21" s="236" t="s">
        <v>21</v>
      </c>
      <c r="K21" s="239" t="s">
        <v>24</v>
      </c>
    </row>
    <row r="22" spans="1:12" ht="12" customHeight="1" outlineLevel="3">
      <c r="A22" s="234">
        <v>2015</v>
      </c>
      <c r="B22" s="235" t="s">
        <v>369</v>
      </c>
      <c r="C22" s="236">
        <v>6.6</v>
      </c>
      <c r="D22" s="236">
        <v>1000</v>
      </c>
      <c r="E22" s="237">
        <f t="shared" si="0"/>
        <v>6.6E-3</v>
      </c>
      <c r="F22" s="238"/>
      <c r="G22" s="236"/>
      <c r="H22" s="239">
        <f t="shared" si="3"/>
        <v>6.6E-3</v>
      </c>
      <c r="I22" s="240">
        <v>0.05</v>
      </c>
      <c r="J22" s="236" t="s">
        <v>21</v>
      </c>
      <c r="K22" s="239" t="s">
        <v>24</v>
      </c>
    </row>
    <row r="23" spans="1:12" ht="12" customHeight="1" outlineLevel="3">
      <c r="A23" s="234">
        <v>2016</v>
      </c>
      <c r="B23" s="235" t="s">
        <v>368</v>
      </c>
      <c r="C23" s="236">
        <v>0.88</v>
      </c>
      <c r="D23" s="236">
        <v>1000</v>
      </c>
      <c r="E23" s="237">
        <f t="shared" si="0"/>
        <v>8.8000000000000003E-4</v>
      </c>
      <c r="F23" s="238"/>
      <c r="G23" s="236"/>
      <c r="H23" s="239">
        <f t="shared" si="3"/>
        <v>8.8000000000000003E-4</v>
      </c>
      <c r="I23" s="240">
        <v>0.05</v>
      </c>
      <c r="J23" s="236" t="s">
        <v>21</v>
      </c>
      <c r="K23" s="239" t="s">
        <v>24</v>
      </c>
    </row>
    <row r="24" spans="1:12" ht="12" customHeight="1" outlineLevel="3">
      <c r="A24" s="234">
        <v>2017</v>
      </c>
      <c r="B24" s="235" t="s">
        <v>367</v>
      </c>
      <c r="C24" s="236">
        <v>1.96</v>
      </c>
      <c r="D24" s="236">
        <v>1000</v>
      </c>
      <c r="E24" s="237">
        <f t="shared" si="0"/>
        <v>1.9599999999999999E-3</v>
      </c>
      <c r="F24" s="238"/>
      <c r="G24" s="236"/>
      <c r="H24" s="239">
        <f>E24</f>
        <v>1.9599999999999999E-3</v>
      </c>
      <c r="I24" s="240">
        <v>0.5</v>
      </c>
      <c r="J24" s="236" t="s">
        <v>34</v>
      </c>
      <c r="K24" s="239" t="s">
        <v>24</v>
      </c>
    </row>
    <row r="25" spans="1:12" ht="12" customHeight="1" outlineLevel="3">
      <c r="A25" s="241">
        <v>2018</v>
      </c>
      <c r="B25" s="235" t="s">
        <v>425</v>
      </c>
      <c r="C25" s="236">
        <v>10</v>
      </c>
      <c r="D25" s="236">
        <v>1000</v>
      </c>
      <c r="E25" s="237">
        <v>0.01</v>
      </c>
      <c r="F25" s="238"/>
      <c r="G25" s="236"/>
      <c r="H25" s="239">
        <v>0.01</v>
      </c>
      <c r="I25" s="240">
        <v>0.05</v>
      </c>
      <c r="J25" s="236" t="s">
        <v>21</v>
      </c>
      <c r="K25" s="239" t="s">
        <v>24</v>
      </c>
    </row>
    <row r="26" spans="1:12" ht="12" customHeight="1" outlineLevel="3">
      <c r="A26" s="241">
        <v>2019</v>
      </c>
      <c r="B26" s="235" t="s">
        <v>426</v>
      </c>
      <c r="C26" s="236">
        <v>6.1</v>
      </c>
      <c r="D26" s="236">
        <v>1000</v>
      </c>
      <c r="E26" s="237">
        <f t="shared" ref="E26:E29" si="4">C26/D26</f>
        <v>6.0999999999999995E-3</v>
      </c>
      <c r="F26" s="238"/>
      <c r="G26" s="236"/>
      <c r="H26" s="239">
        <f>E26</f>
        <v>6.0999999999999995E-3</v>
      </c>
      <c r="I26" s="240">
        <v>0.05</v>
      </c>
      <c r="J26" s="236" t="s">
        <v>21</v>
      </c>
      <c r="K26" s="239" t="s">
        <v>24</v>
      </c>
    </row>
    <row r="27" spans="1:12" ht="30" customHeight="1" outlineLevel="3">
      <c r="A27" s="242">
        <v>2020</v>
      </c>
      <c r="B27" s="243" t="s">
        <v>427</v>
      </c>
      <c r="C27" s="236">
        <v>10</v>
      </c>
      <c r="D27" s="236">
        <v>1000</v>
      </c>
      <c r="E27" s="237">
        <f t="shared" si="4"/>
        <v>0.01</v>
      </c>
      <c r="F27" s="238"/>
      <c r="G27" s="236"/>
      <c r="H27" s="239">
        <f>E27</f>
        <v>0.01</v>
      </c>
      <c r="I27" s="240">
        <v>0.05</v>
      </c>
      <c r="J27" s="236" t="s">
        <v>21</v>
      </c>
      <c r="K27" s="239" t="s">
        <v>24</v>
      </c>
    </row>
    <row r="28" spans="1:12" s="200" customFormat="1" ht="12" customHeight="1" outlineLevel="3">
      <c r="A28" s="234">
        <v>2021</v>
      </c>
      <c r="B28" s="235" t="s">
        <v>366</v>
      </c>
      <c r="C28" s="236">
        <v>9</v>
      </c>
      <c r="D28" s="236">
        <v>10000</v>
      </c>
      <c r="E28" s="237">
        <f t="shared" si="4"/>
        <v>8.9999999999999998E-4</v>
      </c>
      <c r="F28" s="238">
        <v>0.25</v>
      </c>
      <c r="G28" s="236">
        <v>50</v>
      </c>
      <c r="H28" s="239">
        <f>F28/G28</f>
        <v>5.0000000000000001E-3</v>
      </c>
      <c r="I28" s="240">
        <v>0.05</v>
      </c>
      <c r="J28" s="236" t="s">
        <v>21</v>
      </c>
      <c r="K28" s="239" t="s">
        <v>22</v>
      </c>
      <c r="L28" s="197"/>
    </row>
    <row r="29" spans="1:12" s="200" customFormat="1" ht="12" customHeight="1" outlineLevel="3">
      <c r="A29" s="234">
        <v>2022</v>
      </c>
      <c r="B29" s="235" t="s">
        <v>365</v>
      </c>
      <c r="C29" s="236">
        <v>0.80649999999999999</v>
      </c>
      <c r="D29" s="236">
        <v>1000</v>
      </c>
      <c r="E29" s="237">
        <f t="shared" si="4"/>
        <v>8.0650000000000003E-4</v>
      </c>
      <c r="F29" s="238">
        <v>0.23</v>
      </c>
      <c r="G29" s="236">
        <v>50</v>
      </c>
      <c r="H29" s="239">
        <f>F29/G29</f>
        <v>4.5999999999999999E-3</v>
      </c>
      <c r="I29" s="240">
        <v>0.05</v>
      </c>
      <c r="J29" s="236" t="s">
        <v>21</v>
      </c>
      <c r="K29" s="239" t="s">
        <v>22</v>
      </c>
      <c r="L29" s="197"/>
    </row>
    <row r="30" spans="1:12" ht="12" customHeight="1" outlineLevel="3">
      <c r="A30" s="234">
        <v>2023</v>
      </c>
      <c r="B30" s="235" t="s">
        <v>364</v>
      </c>
      <c r="C30" s="236">
        <v>3.3</v>
      </c>
      <c r="D30" s="236">
        <v>10000</v>
      </c>
      <c r="E30" s="237">
        <f>C30/D30</f>
        <v>3.3E-4</v>
      </c>
      <c r="F30" s="238">
        <v>1.2</v>
      </c>
      <c r="G30" s="236">
        <v>50</v>
      </c>
      <c r="H30" s="239">
        <f>F30/G30</f>
        <v>2.4E-2</v>
      </c>
      <c r="I30" s="240">
        <v>0.05</v>
      </c>
      <c r="J30" s="236" t="s">
        <v>21</v>
      </c>
      <c r="K30" s="239" t="s">
        <v>22</v>
      </c>
    </row>
    <row r="31" spans="1:12" s="200" customFormat="1" ht="12" customHeight="1" outlineLevel="3">
      <c r="A31" s="234">
        <v>2024</v>
      </c>
      <c r="B31" s="235" t="s">
        <v>363</v>
      </c>
      <c r="C31" s="236">
        <v>0.5</v>
      </c>
      <c r="D31" s="236">
        <v>5000</v>
      </c>
      <c r="E31" s="237">
        <f t="shared" si="0"/>
        <v>1E-4</v>
      </c>
      <c r="F31" s="238"/>
      <c r="G31" s="236"/>
      <c r="H31" s="239">
        <f>E31</f>
        <v>1E-4</v>
      </c>
      <c r="I31" s="240">
        <v>0.05</v>
      </c>
      <c r="J31" s="236" t="s">
        <v>21</v>
      </c>
      <c r="K31" s="239" t="s">
        <v>22</v>
      </c>
      <c r="L31" s="197"/>
    </row>
    <row r="32" spans="1:12" ht="12" customHeight="1" outlineLevel="3">
      <c r="A32" s="241">
        <v>2025</v>
      </c>
      <c r="B32" s="235" t="s">
        <v>428</v>
      </c>
      <c r="C32" s="236">
        <v>22</v>
      </c>
      <c r="D32" s="236">
        <v>1000</v>
      </c>
      <c r="E32" s="237">
        <f t="shared" si="0"/>
        <v>2.1999999999999999E-2</v>
      </c>
      <c r="F32" s="238">
        <v>10</v>
      </c>
      <c r="G32" s="236">
        <v>100</v>
      </c>
      <c r="H32" s="239">
        <f t="shared" ref="H32" si="5">F32/G32</f>
        <v>0.1</v>
      </c>
      <c r="I32" s="240">
        <v>0.05</v>
      </c>
      <c r="J32" s="236" t="s">
        <v>21</v>
      </c>
      <c r="K32" s="239" t="s">
        <v>27</v>
      </c>
    </row>
    <row r="33" spans="1:12" s="200" customFormat="1" ht="12" customHeight="1" outlineLevel="3">
      <c r="A33" s="234">
        <v>2026</v>
      </c>
      <c r="B33" s="235" t="s">
        <v>40</v>
      </c>
      <c r="C33" s="236">
        <v>56</v>
      </c>
      <c r="D33" s="236">
        <v>10000</v>
      </c>
      <c r="E33" s="237">
        <f t="shared" si="0"/>
        <v>5.5999999999999999E-3</v>
      </c>
      <c r="F33" s="238"/>
      <c r="G33" s="236"/>
      <c r="H33" s="239">
        <f>E33</f>
        <v>5.5999999999999999E-3</v>
      </c>
      <c r="I33" s="240">
        <v>0.05</v>
      </c>
      <c r="J33" s="236" t="s">
        <v>21</v>
      </c>
      <c r="K33" s="239" t="s">
        <v>27</v>
      </c>
      <c r="L33" s="197"/>
    </row>
    <row r="34" spans="1:12" s="200" customFormat="1" ht="12" customHeight="1" outlineLevel="3">
      <c r="A34" s="234">
        <v>2027</v>
      </c>
      <c r="B34" s="235" t="s">
        <v>362</v>
      </c>
      <c r="C34" s="236">
        <v>100</v>
      </c>
      <c r="D34" s="236">
        <v>10000</v>
      </c>
      <c r="E34" s="237">
        <f t="shared" si="0"/>
        <v>0.01</v>
      </c>
      <c r="F34" s="238"/>
      <c r="G34" s="236"/>
      <c r="H34" s="239">
        <f>E34</f>
        <v>0.01</v>
      </c>
      <c r="I34" s="240">
        <v>0.05</v>
      </c>
      <c r="J34" s="236" t="s">
        <v>21</v>
      </c>
      <c r="K34" s="239" t="s">
        <v>24</v>
      </c>
      <c r="L34" s="197"/>
    </row>
    <row r="35" spans="1:12" s="200" customFormat="1" ht="12" customHeight="1" outlineLevel="3">
      <c r="A35" s="234">
        <v>2028</v>
      </c>
      <c r="B35" s="235" t="s">
        <v>429</v>
      </c>
      <c r="C35" s="236">
        <v>8.8000000000000007</v>
      </c>
      <c r="D35" s="236">
        <v>1000</v>
      </c>
      <c r="E35" s="237">
        <f t="shared" si="0"/>
        <v>8.8000000000000005E-3</v>
      </c>
      <c r="F35" s="238">
        <v>5</v>
      </c>
      <c r="G35" s="236">
        <v>100</v>
      </c>
      <c r="H35" s="239">
        <f>F35/G35</f>
        <v>0.05</v>
      </c>
      <c r="I35" s="240">
        <v>0.05</v>
      </c>
      <c r="J35" s="236" t="s">
        <v>21</v>
      </c>
      <c r="K35" s="239" t="s">
        <v>24</v>
      </c>
      <c r="L35" s="197"/>
    </row>
    <row r="36" spans="1:12" s="200" customFormat="1" ht="12" customHeight="1" outlineLevel="3">
      <c r="A36" s="234">
        <v>2029</v>
      </c>
      <c r="B36" s="235" t="s">
        <v>361</v>
      </c>
      <c r="C36" s="236">
        <v>38</v>
      </c>
      <c r="D36" s="236">
        <v>1000</v>
      </c>
      <c r="E36" s="237">
        <f t="shared" si="0"/>
        <v>3.7999999999999999E-2</v>
      </c>
      <c r="F36" s="238"/>
      <c r="G36" s="236"/>
      <c r="H36" s="239">
        <f t="shared" ref="H36:H38" si="6">E36</f>
        <v>3.7999999999999999E-2</v>
      </c>
      <c r="I36" s="240">
        <v>0.05</v>
      </c>
      <c r="J36" s="236" t="s">
        <v>21</v>
      </c>
      <c r="K36" s="239" t="s">
        <v>22</v>
      </c>
      <c r="L36" s="197"/>
    </row>
    <row r="37" spans="1:12" s="200" customFormat="1" ht="12" customHeight="1" outlineLevel="3">
      <c r="A37" s="227">
        <v>2030</v>
      </c>
      <c r="B37" s="228" t="s">
        <v>430</v>
      </c>
      <c r="C37" s="233">
        <v>0.1</v>
      </c>
      <c r="D37" s="229">
        <v>1000</v>
      </c>
      <c r="E37" s="230">
        <f t="shared" si="0"/>
        <v>1E-4</v>
      </c>
      <c r="F37" s="231">
        <v>0.32</v>
      </c>
      <c r="G37" s="229">
        <v>100</v>
      </c>
      <c r="H37" s="232">
        <f>F37/G37</f>
        <v>3.2000000000000002E-3</v>
      </c>
      <c r="I37" s="233">
        <v>0.5</v>
      </c>
      <c r="J37" s="229" t="s">
        <v>34</v>
      </c>
      <c r="K37" s="232" t="s">
        <v>24</v>
      </c>
      <c r="L37" s="197"/>
    </row>
    <row r="38" spans="1:12" s="200" customFormat="1" ht="12" customHeight="1" outlineLevel="3">
      <c r="A38" s="234">
        <v>2031</v>
      </c>
      <c r="B38" s="235" t="s">
        <v>360</v>
      </c>
      <c r="C38" s="240">
        <v>238</v>
      </c>
      <c r="D38" s="236">
        <v>1000</v>
      </c>
      <c r="E38" s="237">
        <f t="shared" si="0"/>
        <v>0.23799999999999999</v>
      </c>
      <c r="F38" s="238"/>
      <c r="G38" s="236"/>
      <c r="H38" s="239">
        <f t="shared" si="6"/>
        <v>0.23799999999999999</v>
      </c>
      <c r="I38" s="240">
        <v>0.05</v>
      </c>
      <c r="J38" s="236" t="s">
        <v>21</v>
      </c>
      <c r="K38" s="239" t="s">
        <v>27</v>
      </c>
      <c r="L38" s="197"/>
    </row>
    <row r="39" spans="1:12" s="200" customFormat="1" ht="12" customHeight="1" outlineLevel="3" thickBot="1">
      <c r="A39" s="244">
        <v>2032</v>
      </c>
      <c r="B39" s="245" t="s">
        <v>359</v>
      </c>
      <c r="C39" s="246">
        <v>25.1</v>
      </c>
      <c r="D39" s="247">
        <v>1000</v>
      </c>
      <c r="E39" s="248">
        <f>C39/D39</f>
        <v>2.5100000000000001E-2</v>
      </c>
      <c r="F39" s="249">
        <v>12.5</v>
      </c>
      <c r="G39" s="247">
        <v>50</v>
      </c>
      <c r="H39" s="250">
        <f>F39/G39</f>
        <v>0.25</v>
      </c>
      <c r="I39" s="246">
        <v>0.05</v>
      </c>
      <c r="J39" s="247" t="s">
        <v>21</v>
      </c>
      <c r="K39" s="250" t="s">
        <v>27</v>
      </c>
      <c r="L39" s="197"/>
    </row>
    <row r="40" spans="1:12" ht="12" customHeight="1" outlineLevel="3" thickBot="1">
      <c r="A40" s="200"/>
    </row>
    <row r="41" spans="1:12" ht="17.149999999999999" customHeight="1" outlineLevel="3" thickBot="1">
      <c r="A41" s="251"/>
      <c r="B41" s="224" t="s">
        <v>431</v>
      </c>
      <c r="C41" s="225"/>
      <c r="D41" s="225"/>
      <c r="E41" s="225"/>
      <c r="F41" s="225"/>
      <c r="G41" s="225"/>
      <c r="H41" s="225"/>
      <c r="I41" s="225"/>
      <c r="J41" s="225"/>
      <c r="K41" s="226"/>
    </row>
    <row r="42" spans="1:12" s="200" customFormat="1" ht="12" customHeight="1" outlineLevel="3">
      <c r="A42" s="252">
        <v>2107</v>
      </c>
      <c r="B42" s="253" t="s">
        <v>432</v>
      </c>
      <c r="C42" s="238">
        <v>37.299999999999997</v>
      </c>
      <c r="D42" s="236">
        <v>5000</v>
      </c>
      <c r="E42" s="239">
        <f t="shared" ref="E42:E66" si="7">C42/D42</f>
        <v>7.4599999999999996E-3</v>
      </c>
      <c r="F42" s="238">
        <v>1.5</v>
      </c>
      <c r="G42" s="236">
        <v>10</v>
      </c>
      <c r="H42" s="239">
        <f>F42/G42</f>
        <v>0.15</v>
      </c>
      <c r="I42" s="238">
        <v>0.05</v>
      </c>
      <c r="J42" s="236" t="s">
        <v>21</v>
      </c>
      <c r="K42" s="239" t="s">
        <v>24</v>
      </c>
      <c r="L42" s="202"/>
    </row>
    <row r="43" spans="1:12" ht="12" customHeight="1" outlineLevel="3">
      <c r="A43" s="252">
        <v>2108</v>
      </c>
      <c r="B43" s="253" t="s">
        <v>433</v>
      </c>
      <c r="C43" s="238">
        <v>5</v>
      </c>
      <c r="D43" s="236">
        <v>1000</v>
      </c>
      <c r="E43" s="239">
        <f t="shared" si="7"/>
        <v>5.0000000000000001E-3</v>
      </c>
      <c r="F43" s="238">
        <v>1.5</v>
      </c>
      <c r="G43" s="236">
        <v>10</v>
      </c>
      <c r="H43" s="239">
        <v>0.15</v>
      </c>
      <c r="I43" s="238">
        <v>0.05</v>
      </c>
      <c r="J43" s="236" t="s">
        <v>21</v>
      </c>
      <c r="K43" s="239" t="s">
        <v>27</v>
      </c>
      <c r="L43" s="202"/>
    </row>
    <row r="44" spans="1:12" s="200" customFormat="1" ht="12" customHeight="1" outlineLevel="3">
      <c r="A44" s="252">
        <v>2112</v>
      </c>
      <c r="B44" s="253" t="s">
        <v>434</v>
      </c>
      <c r="C44" s="238">
        <v>0.23</v>
      </c>
      <c r="D44" s="236">
        <v>1000</v>
      </c>
      <c r="E44" s="239">
        <f t="shared" si="7"/>
        <v>2.3000000000000001E-4</v>
      </c>
      <c r="F44" s="238">
        <v>0.18</v>
      </c>
      <c r="G44" s="236">
        <v>100</v>
      </c>
      <c r="H44" s="239">
        <f t="shared" ref="H44:H49" si="8">F44/G44</f>
        <v>1.8E-3</v>
      </c>
      <c r="I44" s="238">
        <v>0.05</v>
      </c>
      <c r="J44" s="236" t="s">
        <v>21</v>
      </c>
      <c r="K44" s="239" t="s">
        <v>24</v>
      </c>
      <c r="L44" s="203"/>
    </row>
    <row r="45" spans="1:12" ht="12" customHeight="1" outlineLevel="3">
      <c r="A45" s="252">
        <v>2113</v>
      </c>
      <c r="B45" s="253" t="s">
        <v>435</v>
      </c>
      <c r="C45" s="238">
        <v>1</v>
      </c>
      <c r="D45" s="236">
        <v>1000</v>
      </c>
      <c r="E45" s="239">
        <f t="shared" si="7"/>
        <v>1E-3</v>
      </c>
      <c r="F45" s="238">
        <v>0.74</v>
      </c>
      <c r="G45" s="236">
        <v>10</v>
      </c>
      <c r="H45" s="239">
        <f t="shared" si="8"/>
        <v>7.3999999999999996E-2</v>
      </c>
      <c r="I45" s="238">
        <v>0.05</v>
      </c>
      <c r="J45" s="236" t="s">
        <v>21</v>
      </c>
      <c r="K45" s="239" t="s">
        <v>24</v>
      </c>
      <c r="L45" s="202"/>
    </row>
    <row r="46" spans="1:12" ht="12" customHeight="1" outlineLevel="3">
      <c r="A46" s="252">
        <v>2114</v>
      </c>
      <c r="B46" s="253" t="s">
        <v>436</v>
      </c>
      <c r="C46" s="238">
        <v>1</v>
      </c>
      <c r="D46" s="236">
        <v>1000</v>
      </c>
      <c r="E46" s="239">
        <f t="shared" si="7"/>
        <v>1E-3</v>
      </c>
      <c r="F46" s="238">
        <v>0.6</v>
      </c>
      <c r="G46" s="236">
        <v>10</v>
      </c>
      <c r="H46" s="239">
        <f t="shared" si="8"/>
        <v>0.06</v>
      </c>
      <c r="I46" s="238">
        <v>0.05</v>
      </c>
      <c r="J46" s="236" t="s">
        <v>21</v>
      </c>
      <c r="K46" s="239" t="s">
        <v>24</v>
      </c>
      <c r="L46" s="202"/>
    </row>
    <row r="47" spans="1:12" ht="12" customHeight="1" outlineLevel="3">
      <c r="A47" s="252">
        <v>2115</v>
      </c>
      <c r="B47" s="253" t="s">
        <v>437</v>
      </c>
      <c r="C47" s="238">
        <v>1</v>
      </c>
      <c r="D47" s="236">
        <v>1000</v>
      </c>
      <c r="E47" s="239">
        <f t="shared" si="7"/>
        <v>1E-3</v>
      </c>
      <c r="F47" s="238">
        <v>2.5</v>
      </c>
      <c r="G47" s="236">
        <v>10</v>
      </c>
      <c r="H47" s="239">
        <f t="shared" si="8"/>
        <v>0.25</v>
      </c>
      <c r="I47" s="238">
        <v>0.05</v>
      </c>
      <c r="J47" s="236" t="s">
        <v>21</v>
      </c>
      <c r="K47" s="239" t="s">
        <v>24</v>
      </c>
      <c r="L47" s="202"/>
    </row>
    <row r="48" spans="1:12" s="200" customFormat="1" ht="12" customHeight="1" outlineLevel="3">
      <c r="A48" s="252">
        <v>2130</v>
      </c>
      <c r="B48" s="253" t="s">
        <v>358</v>
      </c>
      <c r="C48" s="238">
        <v>0.78</v>
      </c>
      <c r="D48" s="236">
        <v>1000</v>
      </c>
      <c r="E48" s="239">
        <f t="shared" si="7"/>
        <v>7.7999999999999999E-4</v>
      </c>
      <c r="F48" s="238">
        <v>0.36</v>
      </c>
      <c r="G48" s="236">
        <v>100</v>
      </c>
      <c r="H48" s="239">
        <f t="shared" si="8"/>
        <v>3.5999999999999999E-3</v>
      </c>
      <c r="I48" s="238">
        <v>0.05</v>
      </c>
      <c r="J48" s="236" t="s">
        <v>21</v>
      </c>
      <c r="K48" s="254" t="s">
        <v>24</v>
      </c>
      <c r="L48" s="202"/>
    </row>
    <row r="49" spans="1:12" s="200" customFormat="1" ht="12" customHeight="1" outlineLevel="3">
      <c r="A49" s="252">
        <v>2131</v>
      </c>
      <c r="B49" s="253" t="s">
        <v>438</v>
      </c>
      <c r="C49" s="238">
        <v>3.2</v>
      </c>
      <c r="D49" s="236">
        <v>5000</v>
      </c>
      <c r="E49" s="239">
        <f t="shared" si="7"/>
        <v>6.4000000000000005E-4</v>
      </c>
      <c r="F49" s="238">
        <v>1</v>
      </c>
      <c r="G49" s="236">
        <v>100</v>
      </c>
      <c r="H49" s="239">
        <f t="shared" si="8"/>
        <v>0.01</v>
      </c>
      <c r="I49" s="238">
        <v>0.05</v>
      </c>
      <c r="J49" s="236" t="s">
        <v>21</v>
      </c>
      <c r="K49" s="239" t="s">
        <v>24</v>
      </c>
      <c r="L49" s="202"/>
    </row>
    <row r="50" spans="1:12" ht="12" customHeight="1" outlineLevel="3">
      <c r="A50" s="252">
        <v>2132</v>
      </c>
      <c r="B50" s="253" t="s">
        <v>357</v>
      </c>
      <c r="C50" s="238">
        <v>10</v>
      </c>
      <c r="D50" s="236">
        <v>1000</v>
      </c>
      <c r="E50" s="239">
        <f t="shared" si="7"/>
        <v>0.01</v>
      </c>
      <c r="F50" s="238"/>
      <c r="G50" s="236"/>
      <c r="H50" s="239">
        <f>E50</f>
        <v>0.01</v>
      </c>
      <c r="I50" s="238">
        <v>0.05</v>
      </c>
      <c r="J50" s="236" t="s">
        <v>21</v>
      </c>
      <c r="K50" s="239" t="s">
        <v>27</v>
      </c>
      <c r="L50" s="202"/>
    </row>
    <row r="51" spans="1:12" ht="12" customHeight="1" outlineLevel="3">
      <c r="A51" s="252">
        <v>2133</v>
      </c>
      <c r="B51" s="253" t="s">
        <v>356</v>
      </c>
      <c r="C51" s="238">
        <v>10</v>
      </c>
      <c r="D51" s="236">
        <v>1000</v>
      </c>
      <c r="E51" s="239">
        <f t="shared" si="7"/>
        <v>0.01</v>
      </c>
      <c r="F51" s="238">
        <v>6.25</v>
      </c>
      <c r="G51" s="236">
        <v>50</v>
      </c>
      <c r="H51" s="239">
        <v>0.125</v>
      </c>
      <c r="I51" s="238">
        <v>0.05</v>
      </c>
      <c r="J51" s="236" t="s">
        <v>21</v>
      </c>
      <c r="K51" s="239" t="s">
        <v>27</v>
      </c>
      <c r="L51" s="202"/>
    </row>
    <row r="52" spans="1:12" ht="12" customHeight="1" outlineLevel="3">
      <c r="A52" s="255">
        <v>2134</v>
      </c>
      <c r="B52" s="253" t="s">
        <v>439</v>
      </c>
      <c r="C52" s="238">
        <v>28</v>
      </c>
      <c r="D52" s="236">
        <v>1000</v>
      </c>
      <c r="E52" s="239">
        <f t="shared" si="7"/>
        <v>2.8000000000000001E-2</v>
      </c>
      <c r="F52" s="238">
        <v>1.75</v>
      </c>
      <c r="G52" s="236">
        <v>10</v>
      </c>
      <c r="H52" s="239">
        <f t="shared" ref="H52:H53" si="9">F52/G52</f>
        <v>0.17499999999999999</v>
      </c>
      <c r="I52" s="238">
        <v>0.05</v>
      </c>
      <c r="J52" s="236" t="s">
        <v>21</v>
      </c>
      <c r="K52" s="239" t="s">
        <v>27</v>
      </c>
      <c r="L52" s="202"/>
    </row>
    <row r="53" spans="1:12" s="200" customFormat="1" ht="12" customHeight="1" outlineLevel="3">
      <c r="A53" s="252">
        <v>2135</v>
      </c>
      <c r="B53" s="253" t="s">
        <v>355</v>
      </c>
      <c r="C53" s="238">
        <v>480</v>
      </c>
      <c r="D53" s="236">
        <v>1000</v>
      </c>
      <c r="E53" s="239">
        <f t="shared" si="7"/>
        <v>0.48</v>
      </c>
      <c r="F53" s="238">
        <v>100</v>
      </c>
      <c r="G53" s="236">
        <v>100</v>
      </c>
      <c r="H53" s="239">
        <f t="shared" si="9"/>
        <v>1</v>
      </c>
      <c r="I53" s="238">
        <v>0.05</v>
      </c>
      <c r="J53" s="236" t="s">
        <v>21</v>
      </c>
      <c r="K53" s="239" t="s">
        <v>22</v>
      </c>
      <c r="L53" s="202"/>
    </row>
    <row r="54" spans="1:12" s="200" customFormat="1" ht="12" customHeight="1" outlineLevel="3">
      <c r="A54" s="252">
        <v>2136</v>
      </c>
      <c r="B54" s="253" t="s">
        <v>440</v>
      </c>
      <c r="C54" s="238">
        <v>8.6999999999999993</v>
      </c>
      <c r="D54" s="236">
        <v>1000</v>
      </c>
      <c r="E54" s="239">
        <f t="shared" si="7"/>
        <v>8.6999999999999994E-3</v>
      </c>
      <c r="F54" s="238">
        <v>1.75</v>
      </c>
      <c r="G54" s="236">
        <v>10</v>
      </c>
      <c r="H54" s="239">
        <f>F54/G54</f>
        <v>0.17499999999999999</v>
      </c>
      <c r="I54" s="238">
        <v>0.05</v>
      </c>
      <c r="J54" s="236" t="s">
        <v>21</v>
      </c>
      <c r="K54" s="239" t="s">
        <v>27</v>
      </c>
      <c r="L54" s="202"/>
    </row>
    <row r="55" spans="1:12" s="200" customFormat="1" ht="12" customHeight="1" outlineLevel="3">
      <c r="A55" s="252">
        <v>2137</v>
      </c>
      <c r="B55" s="253" t="s">
        <v>441</v>
      </c>
      <c r="C55" s="238"/>
      <c r="D55" s="236"/>
      <c r="E55" s="239">
        <f>H55</f>
        <v>0.17499999999999999</v>
      </c>
      <c r="F55" s="238">
        <v>1.75</v>
      </c>
      <c r="G55" s="236">
        <v>10</v>
      </c>
      <c r="H55" s="239">
        <f>F55/G55</f>
        <v>0.17499999999999999</v>
      </c>
      <c r="I55" s="238">
        <v>0.05</v>
      </c>
      <c r="J55" s="236" t="s">
        <v>21</v>
      </c>
      <c r="K55" s="239" t="s">
        <v>24</v>
      </c>
      <c r="L55" s="202"/>
    </row>
    <row r="56" spans="1:12" ht="12" customHeight="1" outlineLevel="3">
      <c r="A56" s="252">
        <v>2138</v>
      </c>
      <c r="B56" s="253" t="s">
        <v>354</v>
      </c>
      <c r="C56" s="238">
        <v>9.5</v>
      </c>
      <c r="D56" s="236">
        <v>1000</v>
      </c>
      <c r="E56" s="239">
        <f t="shared" ref="E56" si="10">C56/D56</f>
        <v>9.4999999999999998E-3</v>
      </c>
      <c r="F56" s="238">
        <v>7.0000000000000007E-2</v>
      </c>
      <c r="G56" s="236">
        <v>10</v>
      </c>
      <c r="H56" s="239">
        <f>F56/G56</f>
        <v>7.000000000000001E-3</v>
      </c>
      <c r="I56" s="238">
        <v>0.05</v>
      </c>
      <c r="J56" s="236" t="s">
        <v>21</v>
      </c>
      <c r="K56" s="239" t="s">
        <v>27</v>
      </c>
      <c r="L56" s="202"/>
    </row>
    <row r="57" spans="1:12" ht="12" customHeight="1" outlineLevel="3">
      <c r="A57" s="252">
        <v>2139</v>
      </c>
      <c r="B57" s="253" t="s">
        <v>353</v>
      </c>
      <c r="C57" s="238">
        <v>17</v>
      </c>
      <c r="D57" s="236">
        <v>10000</v>
      </c>
      <c r="E57" s="239">
        <f t="shared" si="7"/>
        <v>1.6999999999999999E-3</v>
      </c>
      <c r="F57" s="238"/>
      <c r="G57" s="236"/>
      <c r="H57" s="239">
        <f>E57</f>
        <v>1.6999999999999999E-3</v>
      </c>
      <c r="I57" s="238">
        <v>0.05</v>
      </c>
      <c r="J57" s="236" t="s">
        <v>21</v>
      </c>
      <c r="K57" s="239" t="s">
        <v>27</v>
      </c>
      <c r="L57" s="202"/>
    </row>
    <row r="58" spans="1:12" ht="12" customHeight="1" outlineLevel="3">
      <c r="A58" s="252">
        <v>2140</v>
      </c>
      <c r="B58" s="253" t="s">
        <v>352</v>
      </c>
      <c r="C58" s="238">
        <v>2</v>
      </c>
      <c r="D58" s="236">
        <v>1000</v>
      </c>
      <c r="E58" s="239">
        <f t="shared" si="7"/>
        <v>2E-3</v>
      </c>
      <c r="F58" s="238">
        <v>7.0000000000000007E-2</v>
      </c>
      <c r="G58" s="236">
        <v>10</v>
      </c>
      <c r="H58" s="239">
        <f>F58/G58</f>
        <v>7.000000000000001E-3</v>
      </c>
      <c r="I58" s="238">
        <v>0.05</v>
      </c>
      <c r="J58" s="236" t="s">
        <v>21</v>
      </c>
      <c r="K58" s="239" t="s">
        <v>27</v>
      </c>
      <c r="L58" s="202"/>
    </row>
    <row r="59" spans="1:12" ht="12" customHeight="1" outlineLevel="3">
      <c r="A59" s="252">
        <v>2141</v>
      </c>
      <c r="B59" s="235" t="s">
        <v>78</v>
      </c>
      <c r="C59" s="240">
        <v>7</v>
      </c>
      <c r="D59" s="236">
        <v>1000</v>
      </c>
      <c r="E59" s="239">
        <f t="shared" si="7"/>
        <v>7.0000000000000001E-3</v>
      </c>
      <c r="F59" s="238"/>
      <c r="G59" s="236"/>
      <c r="H59" s="239">
        <f>E59</f>
        <v>7.0000000000000001E-3</v>
      </c>
      <c r="I59" s="238">
        <v>0.05</v>
      </c>
      <c r="J59" s="236" t="s">
        <v>21</v>
      </c>
      <c r="K59" s="239" t="s">
        <v>27</v>
      </c>
      <c r="L59" s="202"/>
    </row>
    <row r="60" spans="1:12" ht="12" customHeight="1" outlineLevel="3">
      <c r="A60" s="252">
        <v>2142</v>
      </c>
      <c r="B60" s="235" t="s">
        <v>442</v>
      </c>
      <c r="C60" s="240">
        <v>6.4</v>
      </c>
      <c r="D60" s="236">
        <v>5000</v>
      </c>
      <c r="E60" s="237">
        <f t="shared" si="7"/>
        <v>1.2800000000000001E-3</v>
      </c>
      <c r="F60" s="238"/>
      <c r="G60" s="236"/>
      <c r="H60" s="237">
        <f>E60</f>
        <v>1.2800000000000001E-3</v>
      </c>
      <c r="I60" s="238">
        <v>0.05</v>
      </c>
      <c r="J60" s="236" t="s">
        <v>21</v>
      </c>
      <c r="K60" s="239" t="s">
        <v>24</v>
      </c>
      <c r="L60" s="204"/>
    </row>
    <row r="61" spans="1:12" ht="12" customHeight="1" outlineLevel="3">
      <c r="A61" s="252">
        <v>2143</v>
      </c>
      <c r="B61" s="235" t="s">
        <v>351</v>
      </c>
      <c r="C61" s="240">
        <v>0.1</v>
      </c>
      <c r="D61" s="236">
        <v>5000</v>
      </c>
      <c r="E61" s="237">
        <f t="shared" si="7"/>
        <v>2.0000000000000002E-5</v>
      </c>
      <c r="F61" s="238">
        <v>1.0699999999999999E-2</v>
      </c>
      <c r="G61" s="236">
        <v>50</v>
      </c>
      <c r="H61" s="237">
        <v>2.14E-4</v>
      </c>
      <c r="I61" s="238">
        <v>0.05</v>
      </c>
      <c r="J61" s="236" t="s">
        <v>21</v>
      </c>
      <c r="K61" s="239" t="s">
        <v>24</v>
      </c>
      <c r="L61" s="204"/>
    </row>
    <row r="62" spans="1:12" ht="12" customHeight="1" outlineLevel="3">
      <c r="A62" s="252">
        <v>2144</v>
      </c>
      <c r="B62" s="235" t="s">
        <v>443</v>
      </c>
      <c r="C62" s="240">
        <v>0.42</v>
      </c>
      <c r="D62" s="236">
        <v>5000</v>
      </c>
      <c r="E62" s="237">
        <f t="shared" si="7"/>
        <v>8.3999999999999995E-5</v>
      </c>
      <c r="F62" s="238">
        <v>1.0699999999999999E-2</v>
      </c>
      <c r="G62" s="236">
        <v>50</v>
      </c>
      <c r="H62" s="237">
        <f>F62/G62</f>
        <v>2.14E-4</v>
      </c>
      <c r="I62" s="238">
        <v>0.05</v>
      </c>
      <c r="J62" s="236" t="s">
        <v>21</v>
      </c>
      <c r="K62" s="239" t="s">
        <v>24</v>
      </c>
      <c r="L62" s="204"/>
    </row>
    <row r="63" spans="1:12" ht="12" customHeight="1" outlineLevel="3">
      <c r="A63" s="252">
        <v>2146</v>
      </c>
      <c r="B63" s="235" t="s">
        <v>350</v>
      </c>
      <c r="C63" s="240">
        <v>3.6</v>
      </c>
      <c r="D63" s="236">
        <v>1000</v>
      </c>
      <c r="E63" s="237">
        <f t="shared" si="7"/>
        <v>3.5999999999999999E-3</v>
      </c>
      <c r="F63" s="238"/>
      <c r="G63" s="236"/>
      <c r="H63" s="237">
        <f>E63</f>
        <v>3.5999999999999999E-3</v>
      </c>
      <c r="I63" s="238">
        <v>0.5</v>
      </c>
      <c r="J63" s="236" t="s">
        <v>34</v>
      </c>
      <c r="K63" s="239" t="s">
        <v>24</v>
      </c>
      <c r="L63" s="204"/>
    </row>
    <row r="64" spans="1:12" ht="12" customHeight="1" outlineLevel="3">
      <c r="A64" s="252">
        <v>2147</v>
      </c>
      <c r="B64" s="235" t="s">
        <v>444</v>
      </c>
      <c r="C64" s="240">
        <f>(0.295+0.41)/2</f>
        <v>0.35249999999999998</v>
      </c>
      <c r="D64" s="236">
        <v>10000</v>
      </c>
      <c r="E64" s="237">
        <f t="shared" si="7"/>
        <v>3.5249999999999996E-5</v>
      </c>
      <c r="F64" s="238">
        <v>4.4000000000000003E-3</v>
      </c>
      <c r="G64" s="236">
        <v>50</v>
      </c>
      <c r="H64" s="237">
        <f>F64/G64</f>
        <v>8.8000000000000011E-5</v>
      </c>
      <c r="I64" s="238">
        <v>0.05</v>
      </c>
      <c r="J64" s="236" t="s">
        <v>21</v>
      </c>
      <c r="K64" s="239" t="s">
        <v>24</v>
      </c>
      <c r="L64" s="204"/>
    </row>
    <row r="65" spans="1:12" ht="12" customHeight="1" outlineLevel="3">
      <c r="A65" s="252">
        <v>2148</v>
      </c>
      <c r="B65" s="235" t="s">
        <v>445</v>
      </c>
      <c r="C65" s="240">
        <v>0.01</v>
      </c>
      <c r="D65" s="236">
        <v>1000</v>
      </c>
      <c r="E65" s="237">
        <f t="shared" si="7"/>
        <v>1.0000000000000001E-5</v>
      </c>
      <c r="F65" s="238"/>
      <c r="G65" s="236"/>
      <c r="H65" s="237">
        <f>E65</f>
        <v>1.0000000000000001E-5</v>
      </c>
      <c r="I65" s="238">
        <v>0.05</v>
      </c>
      <c r="J65" s="236" t="s">
        <v>21</v>
      </c>
      <c r="K65" s="239" t="s">
        <v>24</v>
      </c>
      <c r="L65" s="204"/>
    </row>
    <row r="66" spans="1:12" ht="12" customHeight="1" outlineLevel="3">
      <c r="A66" s="252">
        <v>2149</v>
      </c>
      <c r="B66" s="235" t="s">
        <v>446</v>
      </c>
      <c r="C66" s="240">
        <v>1</v>
      </c>
      <c r="D66" s="236">
        <v>10000</v>
      </c>
      <c r="E66" s="237">
        <f t="shared" si="7"/>
        <v>1E-4</v>
      </c>
      <c r="F66" s="238"/>
      <c r="G66" s="236"/>
      <c r="H66" s="237">
        <f>E66</f>
        <v>1E-4</v>
      </c>
      <c r="I66" s="238">
        <v>0.5</v>
      </c>
      <c r="J66" s="236" t="s">
        <v>34</v>
      </c>
      <c r="K66" s="239" t="s">
        <v>24</v>
      </c>
      <c r="L66" s="204"/>
    </row>
    <row r="67" spans="1:12" ht="12" customHeight="1" outlineLevel="3">
      <c r="A67" s="235">
        <v>2150</v>
      </c>
      <c r="B67" s="235" t="s">
        <v>349</v>
      </c>
      <c r="C67" s="256">
        <v>100</v>
      </c>
      <c r="D67" s="257">
        <v>1000</v>
      </c>
      <c r="E67" s="258">
        <f>C67/D67</f>
        <v>0.1</v>
      </c>
      <c r="F67" s="238">
        <v>100</v>
      </c>
      <c r="G67" s="236">
        <v>50</v>
      </c>
      <c r="H67" s="258">
        <f>F67/G67</f>
        <v>2</v>
      </c>
      <c r="I67" s="259">
        <v>0.5</v>
      </c>
      <c r="J67" s="260" t="s">
        <v>34</v>
      </c>
      <c r="K67" s="261" t="s">
        <v>24</v>
      </c>
      <c r="L67" s="204"/>
    </row>
    <row r="68" spans="1:12" ht="12" customHeight="1" outlineLevel="3">
      <c r="A68" s="235">
        <v>2151</v>
      </c>
      <c r="B68" s="235" t="s">
        <v>348</v>
      </c>
      <c r="C68" s="256">
        <v>100</v>
      </c>
      <c r="D68" s="257">
        <v>1000</v>
      </c>
      <c r="E68" s="258">
        <f>C68/D68</f>
        <v>0.1</v>
      </c>
      <c r="F68" s="238"/>
      <c r="G68" s="236"/>
      <c r="H68" s="258">
        <f>E68</f>
        <v>0.1</v>
      </c>
      <c r="I68" s="259">
        <v>0.5</v>
      </c>
      <c r="J68" s="260" t="s">
        <v>34</v>
      </c>
      <c r="K68" s="261" t="s">
        <v>24</v>
      </c>
      <c r="L68" s="204"/>
    </row>
    <row r="69" spans="1:12" s="200" customFormat="1" ht="12" customHeight="1">
      <c r="A69" s="235">
        <v>2152</v>
      </c>
      <c r="B69" s="235" t="s">
        <v>347</v>
      </c>
      <c r="C69" s="240">
        <v>39</v>
      </c>
      <c r="D69" s="236">
        <v>1000</v>
      </c>
      <c r="E69" s="237">
        <f t="shared" ref="E69:E80" si="11">C69/D69</f>
        <v>3.9E-2</v>
      </c>
      <c r="F69" s="238">
        <v>3.2</v>
      </c>
      <c r="G69" s="236">
        <v>50</v>
      </c>
      <c r="H69" s="237">
        <f>+F69/G69</f>
        <v>6.4000000000000001E-2</v>
      </c>
      <c r="I69" s="238">
        <v>0.05</v>
      </c>
      <c r="J69" s="236" t="s">
        <v>21</v>
      </c>
      <c r="K69" s="239" t="s">
        <v>27</v>
      </c>
      <c r="L69" s="204"/>
    </row>
    <row r="70" spans="1:12" s="200" customFormat="1" ht="12" customHeight="1">
      <c r="A70" s="235">
        <v>2153</v>
      </c>
      <c r="B70" s="235" t="s">
        <v>346</v>
      </c>
      <c r="C70" s="240">
        <v>100</v>
      </c>
      <c r="D70" s="236">
        <v>1000</v>
      </c>
      <c r="E70" s="237">
        <f t="shared" si="11"/>
        <v>0.1</v>
      </c>
      <c r="F70" s="238">
        <v>100</v>
      </c>
      <c r="G70" s="236">
        <v>50</v>
      </c>
      <c r="H70" s="237">
        <f>+F70/G70</f>
        <v>2</v>
      </c>
      <c r="I70" s="238">
        <v>0.05</v>
      </c>
      <c r="J70" s="236" t="s">
        <v>21</v>
      </c>
      <c r="K70" s="239" t="s">
        <v>24</v>
      </c>
      <c r="L70" s="204"/>
    </row>
    <row r="71" spans="1:12" s="200" customFormat="1" ht="12" customHeight="1">
      <c r="A71" s="235">
        <v>2154</v>
      </c>
      <c r="B71" s="235" t="s">
        <v>447</v>
      </c>
      <c r="C71" s="240">
        <v>12.1</v>
      </c>
      <c r="D71" s="236">
        <v>1000</v>
      </c>
      <c r="E71" s="237">
        <f t="shared" si="11"/>
        <v>1.21E-2</v>
      </c>
      <c r="F71" s="238">
        <v>0.254</v>
      </c>
      <c r="G71" s="236">
        <v>10</v>
      </c>
      <c r="H71" s="237">
        <f>+F71/G71</f>
        <v>2.5399999999999999E-2</v>
      </c>
      <c r="I71" s="238">
        <v>0.05</v>
      </c>
      <c r="J71" s="236" t="s">
        <v>21</v>
      </c>
      <c r="K71" s="239" t="s">
        <v>27</v>
      </c>
      <c r="L71" s="204"/>
    </row>
    <row r="72" spans="1:12" ht="12" customHeight="1" outlineLevel="3">
      <c r="A72" s="262">
        <v>2155</v>
      </c>
      <c r="B72" s="263" t="s">
        <v>448</v>
      </c>
      <c r="C72" s="264">
        <v>5</v>
      </c>
      <c r="D72" s="265">
        <v>1000</v>
      </c>
      <c r="E72" s="266">
        <f t="shared" si="11"/>
        <v>5.0000000000000001E-3</v>
      </c>
      <c r="F72" s="267">
        <v>1.5</v>
      </c>
      <c r="G72" s="265">
        <v>10</v>
      </c>
      <c r="H72" s="266">
        <f>F72/G72</f>
        <v>0.15</v>
      </c>
      <c r="I72" s="264">
        <v>0.05</v>
      </c>
      <c r="J72" s="265" t="s">
        <v>21</v>
      </c>
      <c r="K72" s="266" t="s">
        <v>27</v>
      </c>
    </row>
    <row r="73" spans="1:12" s="200" customFormat="1" ht="17.149999999999999" customHeight="1" outlineLevel="3">
      <c r="A73" s="262">
        <v>2156</v>
      </c>
      <c r="B73" s="268" t="s">
        <v>449</v>
      </c>
      <c r="C73" s="269">
        <v>5</v>
      </c>
      <c r="D73" s="270">
        <v>1000</v>
      </c>
      <c r="E73" s="271">
        <f t="shared" si="11"/>
        <v>5.0000000000000001E-3</v>
      </c>
      <c r="F73" s="267">
        <v>1.5</v>
      </c>
      <c r="G73" s="265">
        <v>10</v>
      </c>
      <c r="H73" s="272">
        <f t="shared" ref="H73:H74" si="12">F73/G73</f>
        <v>0.15</v>
      </c>
      <c r="I73" s="264">
        <v>0.05</v>
      </c>
      <c r="J73" s="265" t="s">
        <v>21</v>
      </c>
      <c r="K73" s="266" t="s">
        <v>27</v>
      </c>
      <c r="L73" s="197"/>
    </row>
    <row r="74" spans="1:12" s="200" customFormat="1" ht="12" customHeight="1" outlineLevel="3">
      <c r="A74" s="262">
        <v>2157</v>
      </c>
      <c r="B74" s="268" t="s">
        <v>450</v>
      </c>
      <c r="C74" s="273">
        <v>50</v>
      </c>
      <c r="D74" s="274">
        <v>1000</v>
      </c>
      <c r="E74" s="275">
        <f t="shared" si="11"/>
        <v>0.05</v>
      </c>
      <c r="F74" s="267">
        <v>25</v>
      </c>
      <c r="G74" s="265">
        <v>10</v>
      </c>
      <c r="H74" s="272">
        <f t="shared" si="12"/>
        <v>2.5</v>
      </c>
      <c r="I74" s="269">
        <v>0.05</v>
      </c>
      <c r="J74" s="270" t="s">
        <v>21</v>
      </c>
      <c r="K74" s="271" t="s">
        <v>27</v>
      </c>
      <c r="L74" s="202"/>
    </row>
    <row r="75" spans="1:12" s="200" customFormat="1" ht="12" customHeight="1" outlineLevel="4">
      <c r="A75" s="262">
        <v>2158</v>
      </c>
      <c r="B75" s="263" t="s">
        <v>451</v>
      </c>
      <c r="C75" s="264">
        <v>5</v>
      </c>
      <c r="D75" s="265">
        <v>1000</v>
      </c>
      <c r="E75" s="266">
        <f t="shared" si="11"/>
        <v>5.0000000000000001E-3</v>
      </c>
      <c r="F75" s="267">
        <v>1.5</v>
      </c>
      <c r="G75" s="265">
        <v>10</v>
      </c>
      <c r="H75" s="272">
        <f>F75/G75</f>
        <v>0.15</v>
      </c>
      <c r="I75" s="264">
        <v>0.05</v>
      </c>
      <c r="J75" s="265" t="s">
        <v>21</v>
      </c>
      <c r="K75" s="266" t="s">
        <v>24</v>
      </c>
      <c r="L75" s="205"/>
    </row>
    <row r="76" spans="1:12" ht="12" customHeight="1" outlineLevel="3">
      <c r="A76" s="262">
        <v>2159</v>
      </c>
      <c r="B76" s="263" t="s">
        <v>452</v>
      </c>
      <c r="C76" s="264">
        <v>5</v>
      </c>
      <c r="D76" s="265">
        <v>1000</v>
      </c>
      <c r="E76" s="266">
        <f t="shared" si="11"/>
        <v>5.0000000000000001E-3</v>
      </c>
      <c r="F76" s="264">
        <v>1.5</v>
      </c>
      <c r="G76" s="265">
        <v>10</v>
      </c>
      <c r="H76" s="266">
        <v>0.15</v>
      </c>
      <c r="I76" s="264">
        <v>0.05</v>
      </c>
      <c r="J76" s="265" t="s">
        <v>21</v>
      </c>
      <c r="K76" s="266" t="s">
        <v>24</v>
      </c>
    </row>
    <row r="77" spans="1:12" s="200" customFormat="1" ht="12" customHeight="1" outlineLevel="4">
      <c r="A77" s="262">
        <v>2160</v>
      </c>
      <c r="B77" s="263" t="s">
        <v>453</v>
      </c>
      <c r="C77" s="269">
        <v>50</v>
      </c>
      <c r="D77" s="270">
        <v>1000</v>
      </c>
      <c r="E77" s="271">
        <f t="shared" si="11"/>
        <v>0.05</v>
      </c>
      <c r="F77" s="264">
        <v>25</v>
      </c>
      <c r="G77" s="265">
        <v>10</v>
      </c>
      <c r="H77" s="266">
        <v>2.5</v>
      </c>
      <c r="I77" s="264">
        <v>0.05</v>
      </c>
      <c r="J77" s="265" t="s">
        <v>21</v>
      </c>
      <c r="K77" s="266" t="s">
        <v>24</v>
      </c>
      <c r="L77" s="197"/>
    </row>
    <row r="78" spans="1:12" s="200" customFormat="1" ht="12" customHeight="1" outlineLevel="4">
      <c r="A78" s="262">
        <v>2161</v>
      </c>
      <c r="B78" s="263" t="s">
        <v>454</v>
      </c>
      <c r="C78" s="264">
        <v>0.43</v>
      </c>
      <c r="D78" s="265">
        <v>1000</v>
      </c>
      <c r="E78" s="266">
        <f t="shared" si="11"/>
        <v>4.2999999999999999E-4</v>
      </c>
      <c r="F78" s="264">
        <v>0.28999999999999998</v>
      </c>
      <c r="G78" s="265">
        <v>10</v>
      </c>
      <c r="H78" s="266">
        <f t="shared" ref="H78:H93" si="13">F78/G78</f>
        <v>2.8999999999999998E-2</v>
      </c>
      <c r="I78" s="264">
        <v>0.05</v>
      </c>
      <c r="J78" s="265" t="s">
        <v>21</v>
      </c>
      <c r="K78" s="266" t="s">
        <v>27</v>
      </c>
      <c r="L78" s="197"/>
    </row>
    <row r="79" spans="1:12" s="200" customFormat="1" ht="12" customHeight="1" outlineLevel="4">
      <c r="A79" s="262">
        <v>2162</v>
      </c>
      <c r="B79" s="263" t="s">
        <v>455</v>
      </c>
      <c r="C79" s="264">
        <v>0.43</v>
      </c>
      <c r="D79" s="265">
        <v>1000</v>
      </c>
      <c r="E79" s="266">
        <f t="shared" si="11"/>
        <v>4.2999999999999999E-4</v>
      </c>
      <c r="F79" s="264">
        <v>0.37</v>
      </c>
      <c r="G79" s="265">
        <v>10</v>
      </c>
      <c r="H79" s="266">
        <f t="shared" si="13"/>
        <v>3.6999999999999998E-2</v>
      </c>
      <c r="I79" s="264">
        <v>0.05</v>
      </c>
      <c r="J79" s="265" t="s">
        <v>21</v>
      </c>
      <c r="K79" s="266" t="s">
        <v>27</v>
      </c>
      <c r="L79" s="197"/>
    </row>
    <row r="80" spans="1:12" s="200" customFormat="1" ht="12" customHeight="1" outlineLevel="4">
      <c r="A80" s="262">
        <v>2163</v>
      </c>
      <c r="B80" s="263" t="s">
        <v>456</v>
      </c>
      <c r="C80" s="264">
        <v>0.4</v>
      </c>
      <c r="D80" s="265">
        <v>1000</v>
      </c>
      <c r="E80" s="266">
        <f t="shared" si="11"/>
        <v>4.0000000000000002E-4</v>
      </c>
      <c r="F80" s="264">
        <v>0.27</v>
      </c>
      <c r="G80" s="265">
        <v>10</v>
      </c>
      <c r="H80" s="266">
        <f t="shared" si="13"/>
        <v>2.7000000000000003E-2</v>
      </c>
      <c r="I80" s="264">
        <v>0.05</v>
      </c>
      <c r="J80" s="265" t="s">
        <v>21</v>
      </c>
      <c r="K80" s="266" t="s">
        <v>27</v>
      </c>
      <c r="L80" s="197"/>
    </row>
    <row r="81" spans="1:12" ht="12" customHeight="1" outlineLevel="3">
      <c r="A81" s="262">
        <v>2164</v>
      </c>
      <c r="B81" s="263" t="s">
        <v>457</v>
      </c>
      <c r="C81" s="264"/>
      <c r="D81" s="265"/>
      <c r="E81" s="266">
        <f>H81</f>
        <v>0.01</v>
      </c>
      <c r="F81" s="264">
        <v>0.1</v>
      </c>
      <c r="G81" s="265">
        <v>10</v>
      </c>
      <c r="H81" s="266">
        <f t="shared" si="13"/>
        <v>0.01</v>
      </c>
      <c r="I81" s="264">
        <v>0.05</v>
      </c>
      <c r="J81" s="265" t="s">
        <v>21</v>
      </c>
      <c r="K81" s="266" t="s">
        <v>27</v>
      </c>
    </row>
    <row r="82" spans="1:12" s="200" customFormat="1" ht="17.149999999999999" customHeight="1" outlineLevel="3">
      <c r="A82" s="262">
        <v>2165</v>
      </c>
      <c r="B82" s="263" t="s">
        <v>458</v>
      </c>
      <c r="C82" s="264">
        <v>0.4</v>
      </c>
      <c r="D82" s="265">
        <v>1000</v>
      </c>
      <c r="E82" s="266">
        <f t="shared" ref="E82:E89" si="14">C82/D82</f>
        <v>4.0000000000000002E-4</v>
      </c>
      <c r="F82" s="264">
        <v>0.12</v>
      </c>
      <c r="G82" s="265">
        <v>10</v>
      </c>
      <c r="H82" s="266">
        <f t="shared" si="13"/>
        <v>1.2E-2</v>
      </c>
      <c r="I82" s="264">
        <v>0.05</v>
      </c>
      <c r="J82" s="265" t="s">
        <v>21</v>
      </c>
      <c r="K82" s="266" t="s">
        <v>27</v>
      </c>
      <c r="L82" s="197"/>
    </row>
    <row r="83" spans="1:12" s="200" customFormat="1" ht="12" customHeight="1" outlineLevel="3">
      <c r="A83" s="276">
        <v>2166</v>
      </c>
      <c r="B83" s="263" t="s">
        <v>459</v>
      </c>
      <c r="C83" s="264">
        <v>0.7</v>
      </c>
      <c r="D83" s="265">
        <v>1000</v>
      </c>
      <c r="E83" s="266">
        <f t="shared" si="14"/>
        <v>6.9999999999999999E-4</v>
      </c>
      <c r="F83" s="264">
        <v>4.8600000000000003</v>
      </c>
      <c r="G83" s="265">
        <v>10</v>
      </c>
      <c r="H83" s="266">
        <f t="shared" si="13"/>
        <v>0.48600000000000004</v>
      </c>
      <c r="I83" s="264">
        <v>0.05</v>
      </c>
      <c r="J83" s="265" t="s">
        <v>21</v>
      </c>
      <c r="K83" s="266" t="s">
        <v>27</v>
      </c>
      <c r="L83" s="206"/>
    </row>
    <row r="84" spans="1:12" s="200" customFormat="1" ht="12" customHeight="1" outlineLevel="3">
      <c r="A84" s="276">
        <v>2167</v>
      </c>
      <c r="B84" s="263" t="s">
        <v>460</v>
      </c>
      <c r="C84" s="264">
        <v>13</v>
      </c>
      <c r="D84" s="265">
        <v>1000</v>
      </c>
      <c r="E84" s="266">
        <f t="shared" si="14"/>
        <v>1.2999999999999999E-2</v>
      </c>
      <c r="F84" s="264">
        <v>4.8600000000000003</v>
      </c>
      <c r="G84" s="265">
        <v>10</v>
      </c>
      <c r="H84" s="266">
        <f t="shared" si="13"/>
        <v>0.48600000000000004</v>
      </c>
      <c r="I84" s="264">
        <v>0.05</v>
      </c>
      <c r="J84" s="265" t="s">
        <v>21</v>
      </c>
      <c r="K84" s="266" t="s">
        <v>274</v>
      </c>
      <c r="L84" s="206"/>
    </row>
    <row r="85" spans="1:12" ht="12" customHeight="1" outlineLevel="4">
      <c r="A85" s="262">
        <v>2168</v>
      </c>
      <c r="B85" s="263" t="s">
        <v>461</v>
      </c>
      <c r="C85" s="264">
        <v>130</v>
      </c>
      <c r="D85" s="265">
        <v>1000</v>
      </c>
      <c r="E85" s="266">
        <f t="shared" si="14"/>
        <v>0.13</v>
      </c>
      <c r="F85" s="264">
        <v>56</v>
      </c>
      <c r="G85" s="265">
        <v>10</v>
      </c>
      <c r="H85" s="266">
        <f t="shared" si="13"/>
        <v>5.6</v>
      </c>
      <c r="I85" s="264">
        <v>0.05</v>
      </c>
      <c r="J85" s="265" t="s">
        <v>21</v>
      </c>
      <c r="K85" s="266" t="s">
        <v>24</v>
      </c>
    </row>
    <row r="86" spans="1:12" ht="12" customHeight="1" outlineLevel="4">
      <c r="A86" s="262">
        <v>2170</v>
      </c>
      <c r="B86" s="263" t="s">
        <v>462</v>
      </c>
      <c r="C86" s="264">
        <v>0.3</v>
      </c>
      <c r="D86" s="265">
        <v>1000</v>
      </c>
      <c r="E86" s="266">
        <f t="shared" si="14"/>
        <v>2.9999999999999997E-4</v>
      </c>
      <c r="F86" s="264">
        <v>0.47</v>
      </c>
      <c r="G86" s="265">
        <v>10</v>
      </c>
      <c r="H86" s="266">
        <f t="shared" si="13"/>
        <v>4.7E-2</v>
      </c>
      <c r="I86" s="264">
        <v>0.05</v>
      </c>
      <c r="J86" s="265" t="s">
        <v>21</v>
      </c>
      <c r="K86" s="266" t="s">
        <v>27</v>
      </c>
    </row>
    <row r="87" spans="1:12" s="200" customFormat="1" ht="12" customHeight="1" outlineLevel="3">
      <c r="A87" s="262">
        <v>2171</v>
      </c>
      <c r="B87" s="263" t="s">
        <v>463</v>
      </c>
      <c r="C87" s="264">
        <v>1</v>
      </c>
      <c r="D87" s="265">
        <v>1000</v>
      </c>
      <c r="E87" s="266">
        <f t="shared" si="14"/>
        <v>1E-3</v>
      </c>
      <c r="F87" s="264">
        <v>0.2</v>
      </c>
      <c r="G87" s="265">
        <v>10</v>
      </c>
      <c r="H87" s="266">
        <f t="shared" si="13"/>
        <v>0.02</v>
      </c>
      <c r="I87" s="264">
        <v>0.05</v>
      </c>
      <c r="J87" s="265" t="s">
        <v>21</v>
      </c>
      <c r="K87" s="266" t="s">
        <v>24</v>
      </c>
      <c r="L87" s="197"/>
    </row>
    <row r="88" spans="1:12" s="200" customFormat="1" ht="12" customHeight="1" outlineLevel="3">
      <c r="A88" s="262">
        <v>2172</v>
      </c>
      <c r="B88" s="263" t="s">
        <v>464</v>
      </c>
      <c r="C88" s="264">
        <v>1</v>
      </c>
      <c r="D88" s="265">
        <v>1000</v>
      </c>
      <c r="E88" s="266">
        <f t="shared" si="14"/>
        <v>1E-3</v>
      </c>
      <c r="F88" s="264">
        <v>0.39</v>
      </c>
      <c r="G88" s="265">
        <v>10</v>
      </c>
      <c r="H88" s="266">
        <f t="shared" si="13"/>
        <v>3.9E-2</v>
      </c>
      <c r="I88" s="264">
        <v>0.05</v>
      </c>
      <c r="J88" s="265" t="s">
        <v>21</v>
      </c>
      <c r="K88" s="266" t="s">
        <v>27</v>
      </c>
      <c r="L88" s="197"/>
    </row>
    <row r="89" spans="1:12" s="200" customFormat="1" ht="17.149999999999999" customHeight="1">
      <c r="A89" s="262">
        <v>2173</v>
      </c>
      <c r="B89" s="263" t="s">
        <v>465</v>
      </c>
      <c r="C89" s="264">
        <v>1</v>
      </c>
      <c r="D89" s="265">
        <v>1000</v>
      </c>
      <c r="E89" s="266">
        <f t="shared" si="14"/>
        <v>1E-3</v>
      </c>
      <c r="F89" s="264">
        <v>1.52</v>
      </c>
      <c r="G89" s="265">
        <v>10</v>
      </c>
      <c r="H89" s="266">
        <f t="shared" si="13"/>
        <v>0.152</v>
      </c>
      <c r="I89" s="264">
        <v>0.05</v>
      </c>
      <c r="J89" s="265" t="s">
        <v>21</v>
      </c>
      <c r="K89" s="266" t="s">
        <v>24</v>
      </c>
      <c r="L89" s="197"/>
    </row>
    <row r="90" spans="1:12" s="200" customFormat="1" ht="12" customHeight="1">
      <c r="A90" s="262">
        <v>2174</v>
      </c>
      <c r="B90" s="263" t="s">
        <v>466</v>
      </c>
      <c r="C90" s="264"/>
      <c r="D90" s="265"/>
      <c r="E90" s="266">
        <f>H90</f>
        <v>5.4000000000000003E-3</v>
      </c>
      <c r="F90" s="264">
        <v>5.3999999999999999E-2</v>
      </c>
      <c r="G90" s="265">
        <v>10</v>
      </c>
      <c r="H90" s="266">
        <f t="shared" si="13"/>
        <v>5.4000000000000003E-3</v>
      </c>
      <c r="I90" s="264">
        <v>0.05</v>
      </c>
      <c r="J90" s="265" t="s">
        <v>21</v>
      </c>
      <c r="K90" s="266" t="s">
        <v>24</v>
      </c>
      <c r="L90" s="206"/>
    </row>
    <row r="91" spans="1:12" s="200" customFormat="1" ht="12" customHeight="1">
      <c r="A91" s="262">
        <v>2175</v>
      </c>
      <c r="B91" s="263" t="s">
        <v>467</v>
      </c>
      <c r="C91" s="264">
        <v>3.2</v>
      </c>
      <c r="D91" s="265">
        <v>1000</v>
      </c>
      <c r="E91" s="266">
        <f>C91/D91</f>
        <v>3.2000000000000002E-3</v>
      </c>
      <c r="F91" s="264">
        <v>8.2000000000000003E-2</v>
      </c>
      <c r="G91" s="265">
        <v>10</v>
      </c>
      <c r="H91" s="266">
        <f t="shared" si="13"/>
        <v>8.2000000000000007E-3</v>
      </c>
      <c r="I91" s="264">
        <v>0.05</v>
      </c>
      <c r="J91" s="265" t="s">
        <v>21</v>
      </c>
      <c r="K91" s="266" t="s">
        <v>27</v>
      </c>
      <c r="L91" s="202"/>
    </row>
    <row r="92" spans="1:12" s="200" customFormat="1" ht="12" customHeight="1">
      <c r="A92" s="262">
        <v>2176</v>
      </c>
      <c r="B92" s="263" t="s">
        <v>468</v>
      </c>
      <c r="C92" s="264">
        <v>0.72</v>
      </c>
      <c r="D92" s="265">
        <v>1000</v>
      </c>
      <c r="E92" s="266">
        <f>C92/D92</f>
        <v>7.1999999999999994E-4</v>
      </c>
      <c r="F92" s="264">
        <v>0.11</v>
      </c>
      <c r="G92" s="265">
        <v>10</v>
      </c>
      <c r="H92" s="266">
        <f t="shared" si="13"/>
        <v>1.0999999999999999E-2</v>
      </c>
      <c r="I92" s="264">
        <v>0.05</v>
      </c>
      <c r="J92" s="265" t="s">
        <v>21</v>
      </c>
      <c r="K92" s="266" t="s">
        <v>27</v>
      </c>
      <c r="L92" s="202"/>
    </row>
    <row r="93" spans="1:12" s="200" customFormat="1" ht="12" customHeight="1">
      <c r="A93" s="262">
        <v>2177</v>
      </c>
      <c r="B93" s="263" t="s">
        <v>469</v>
      </c>
      <c r="C93" s="264">
        <v>4.0999999999999996</v>
      </c>
      <c r="D93" s="265">
        <v>1000</v>
      </c>
      <c r="E93" s="266">
        <f>C93/D93</f>
        <v>4.0999999999999995E-3</v>
      </c>
      <c r="F93" s="264">
        <v>28.6</v>
      </c>
      <c r="G93" s="265">
        <v>10</v>
      </c>
      <c r="H93" s="266">
        <f t="shared" si="13"/>
        <v>2.8600000000000003</v>
      </c>
      <c r="I93" s="264">
        <v>0.05</v>
      </c>
      <c r="J93" s="265" t="s">
        <v>21</v>
      </c>
      <c r="K93" s="266" t="s">
        <v>27</v>
      </c>
      <c r="L93" s="202"/>
    </row>
    <row r="94" spans="1:12" s="200" customFormat="1" ht="12" customHeight="1">
      <c r="A94" s="262">
        <v>2178</v>
      </c>
      <c r="B94" s="263" t="s">
        <v>470</v>
      </c>
      <c r="C94" s="264">
        <v>30</v>
      </c>
      <c r="D94" s="265">
        <v>1000</v>
      </c>
      <c r="E94" s="266">
        <f>C94/D94</f>
        <v>0.03</v>
      </c>
      <c r="F94" s="264"/>
      <c r="G94" s="265"/>
      <c r="H94" s="266">
        <f>E94</f>
        <v>0.03</v>
      </c>
      <c r="I94" s="264">
        <v>0.05</v>
      </c>
      <c r="J94" s="265" t="s">
        <v>21</v>
      </c>
      <c r="K94" s="266" t="s">
        <v>27</v>
      </c>
      <c r="L94" s="202"/>
    </row>
    <row r="95" spans="1:12" s="200" customFormat="1" ht="12" customHeight="1" thickBot="1">
      <c r="A95" s="277">
        <v>2179</v>
      </c>
      <c r="B95" s="278" t="s">
        <v>471</v>
      </c>
      <c r="C95" s="279">
        <v>1.3</v>
      </c>
      <c r="D95" s="280">
        <v>1000</v>
      </c>
      <c r="E95" s="281">
        <v>1.2999999999999999E-3</v>
      </c>
      <c r="F95" s="282"/>
      <c r="G95" s="280"/>
      <c r="H95" s="281">
        <f>E95</f>
        <v>1.2999999999999999E-3</v>
      </c>
      <c r="I95" s="282">
        <v>0.05</v>
      </c>
      <c r="J95" s="280" t="s">
        <v>21</v>
      </c>
      <c r="K95" s="283" t="s">
        <v>24</v>
      </c>
      <c r="L95" s="202"/>
    </row>
    <row r="96" spans="1:12" s="200" customFormat="1" ht="12" customHeight="1" thickBot="1">
      <c r="A96" s="284"/>
      <c r="B96" s="285"/>
      <c r="C96" s="286"/>
      <c r="D96" s="286"/>
      <c r="E96" s="286"/>
      <c r="F96" s="286"/>
      <c r="G96" s="286"/>
      <c r="H96" s="286"/>
      <c r="I96" s="286"/>
      <c r="J96" s="286"/>
      <c r="K96" s="286"/>
      <c r="L96" s="202"/>
    </row>
    <row r="97" spans="1:12" s="200" customFormat="1" ht="15.75" customHeight="1" thickBot="1">
      <c r="A97" s="251"/>
      <c r="B97" s="224" t="s">
        <v>79</v>
      </c>
      <c r="C97" s="287"/>
      <c r="D97" s="287"/>
      <c r="E97" s="287"/>
      <c r="F97" s="287"/>
      <c r="G97" s="287"/>
      <c r="H97" s="287"/>
      <c r="I97" s="287"/>
      <c r="J97" s="287"/>
      <c r="K97" s="288"/>
      <c r="L97" s="202"/>
    </row>
    <row r="98" spans="1:12" ht="12" customHeight="1">
      <c r="A98" s="289">
        <v>2201</v>
      </c>
      <c r="B98" s="290" t="s">
        <v>345</v>
      </c>
      <c r="C98" s="291">
        <v>1.7</v>
      </c>
      <c r="D98" s="292">
        <v>1000</v>
      </c>
      <c r="E98" s="293">
        <f>C98/D98</f>
        <v>1.6999999999999999E-3</v>
      </c>
      <c r="F98" s="294">
        <v>0.13500000000000001</v>
      </c>
      <c r="G98" s="295">
        <v>10</v>
      </c>
      <c r="H98" s="296">
        <f>F98/G98</f>
        <v>1.3500000000000002E-2</v>
      </c>
      <c r="I98" s="291">
        <v>0.05</v>
      </c>
      <c r="J98" s="292" t="s">
        <v>21</v>
      </c>
      <c r="K98" s="297" t="s">
        <v>27</v>
      </c>
      <c r="L98" s="202"/>
    </row>
    <row r="99" spans="1:12" ht="12" customHeight="1">
      <c r="A99" s="235">
        <v>2202</v>
      </c>
      <c r="B99" s="298" t="s">
        <v>344</v>
      </c>
      <c r="C99" s="299">
        <v>0.92500000000000004</v>
      </c>
      <c r="D99" s="300">
        <v>1000</v>
      </c>
      <c r="E99" s="301">
        <f t="shared" ref="E99:E104" si="15">C99/D99</f>
        <v>9.2500000000000004E-4</v>
      </c>
      <c r="F99" s="302">
        <v>0.13500000000000001</v>
      </c>
      <c r="G99" s="300">
        <v>10</v>
      </c>
      <c r="H99" s="303">
        <f t="shared" ref="H99" si="16">F99/G99</f>
        <v>1.3500000000000002E-2</v>
      </c>
      <c r="I99" s="299">
        <v>0.05</v>
      </c>
      <c r="J99" s="300" t="s">
        <v>21</v>
      </c>
      <c r="K99" s="301" t="s">
        <v>27</v>
      </c>
      <c r="L99" s="202"/>
    </row>
    <row r="100" spans="1:12" s="200" customFormat="1" ht="12" customHeight="1">
      <c r="A100" s="235">
        <v>2203</v>
      </c>
      <c r="B100" s="304" t="s">
        <v>343</v>
      </c>
      <c r="C100" s="238">
        <v>0.3</v>
      </c>
      <c r="D100" s="236">
        <v>1000</v>
      </c>
      <c r="E100" s="239">
        <f t="shared" si="15"/>
        <v>2.9999999999999997E-4</v>
      </c>
      <c r="F100" s="240"/>
      <c r="G100" s="236"/>
      <c r="H100" s="237">
        <f>E100</f>
        <v>2.9999999999999997E-4</v>
      </c>
      <c r="I100" s="238">
        <v>0.05</v>
      </c>
      <c r="J100" s="236" t="s">
        <v>21</v>
      </c>
      <c r="K100" s="239" t="s">
        <v>27</v>
      </c>
      <c r="L100" s="202"/>
    </row>
    <row r="101" spans="1:12" s="200" customFormat="1" ht="12" customHeight="1">
      <c r="A101" s="235">
        <v>2204</v>
      </c>
      <c r="B101" s="305" t="s">
        <v>342</v>
      </c>
      <c r="C101" s="231">
        <v>3.4</v>
      </c>
      <c r="D101" s="229">
        <v>1000</v>
      </c>
      <c r="E101" s="232">
        <f t="shared" si="15"/>
        <v>3.3999999999999998E-3</v>
      </c>
      <c r="F101" s="233"/>
      <c r="G101" s="229"/>
      <c r="H101" s="230">
        <f>E101</f>
        <v>3.3999999999999998E-3</v>
      </c>
      <c r="I101" s="231">
        <v>0.05</v>
      </c>
      <c r="J101" s="229" t="s">
        <v>21</v>
      </c>
      <c r="K101" s="232" t="s">
        <v>24</v>
      </c>
      <c r="L101" s="202"/>
    </row>
    <row r="102" spans="1:12" s="200" customFormat="1" ht="12" customHeight="1">
      <c r="A102" s="235">
        <v>2205</v>
      </c>
      <c r="B102" s="306" t="s">
        <v>341</v>
      </c>
      <c r="C102" s="238">
        <v>0.68</v>
      </c>
      <c r="D102" s="236">
        <v>5000</v>
      </c>
      <c r="E102" s="239">
        <f t="shared" si="15"/>
        <v>1.36E-4</v>
      </c>
      <c r="F102" s="240">
        <v>0.3</v>
      </c>
      <c r="G102" s="236">
        <v>10</v>
      </c>
      <c r="H102" s="237">
        <f>F102/G102</f>
        <v>0.03</v>
      </c>
      <c r="I102" s="238">
        <v>0.05</v>
      </c>
      <c r="J102" s="236" t="s">
        <v>21</v>
      </c>
      <c r="K102" s="239" t="s">
        <v>24</v>
      </c>
      <c r="L102" s="202"/>
    </row>
    <row r="103" spans="1:12" ht="12" customHeight="1">
      <c r="A103" s="235">
        <v>2206</v>
      </c>
      <c r="B103" s="306" t="s">
        <v>340</v>
      </c>
      <c r="C103" s="238">
        <v>0.13400000000000001</v>
      </c>
      <c r="D103" s="236">
        <v>1000</v>
      </c>
      <c r="E103" s="239">
        <f t="shared" si="15"/>
        <v>1.34E-4</v>
      </c>
      <c r="F103" s="240">
        <v>6.7000000000000004E-2</v>
      </c>
      <c r="G103" s="236">
        <v>10</v>
      </c>
      <c r="H103" s="237">
        <f>F103/G103</f>
        <v>6.7000000000000002E-3</v>
      </c>
      <c r="I103" s="238">
        <v>0.05</v>
      </c>
      <c r="J103" s="236" t="s">
        <v>21</v>
      </c>
      <c r="K103" s="239" t="s">
        <v>24</v>
      </c>
      <c r="L103" s="202"/>
    </row>
    <row r="104" spans="1:12" s="200" customFormat="1" ht="12" customHeight="1" thickBot="1">
      <c r="A104" s="307">
        <v>2207</v>
      </c>
      <c r="B104" s="308" t="s">
        <v>339</v>
      </c>
      <c r="C104" s="249">
        <f>(5.3+1.6)/2</f>
        <v>3.45</v>
      </c>
      <c r="D104" s="247">
        <v>1000</v>
      </c>
      <c r="E104" s="250">
        <f t="shared" si="15"/>
        <v>3.4500000000000004E-3</v>
      </c>
      <c r="F104" s="246"/>
      <c r="G104" s="247"/>
      <c r="H104" s="248">
        <f>E104</f>
        <v>3.4500000000000004E-3</v>
      </c>
      <c r="I104" s="249">
        <v>0.05</v>
      </c>
      <c r="J104" s="247" t="s">
        <v>21</v>
      </c>
      <c r="K104" s="250" t="s">
        <v>27</v>
      </c>
      <c r="L104" s="202"/>
    </row>
    <row r="105" spans="1:12" ht="12" customHeight="1" thickBot="1">
      <c r="A105" s="200"/>
      <c r="L105" s="202"/>
    </row>
    <row r="106" spans="1:12" s="200" customFormat="1" ht="16.5" customHeight="1" thickBot="1">
      <c r="A106" s="251"/>
      <c r="B106" s="217" t="s">
        <v>83</v>
      </c>
      <c r="C106" s="287"/>
      <c r="D106" s="287"/>
      <c r="E106" s="287"/>
      <c r="F106" s="287"/>
      <c r="G106" s="287"/>
      <c r="H106" s="287"/>
      <c r="I106" s="287"/>
      <c r="J106" s="287"/>
      <c r="K106" s="288"/>
      <c r="L106" s="202"/>
    </row>
    <row r="107" spans="1:12" ht="12" customHeight="1">
      <c r="A107" s="309">
        <v>2301</v>
      </c>
      <c r="B107" s="290" t="s">
        <v>338</v>
      </c>
      <c r="C107" s="291">
        <v>0.08</v>
      </c>
      <c r="D107" s="292">
        <v>1000</v>
      </c>
      <c r="E107" s="297">
        <f>C107/D107</f>
        <v>8.0000000000000007E-5</v>
      </c>
      <c r="F107" s="291">
        <v>6.7999999999999996E-3</v>
      </c>
      <c r="G107" s="292">
        <v>10</v>
      </c>
      <c r="H107" s="297">
        <f>F107/G107</f>
        <v>6.7999999999999994E-4</v>
      </c>
      <c r="I107" s="291">
        <v>0.05</v>
      </c>
      <c r="J107" s="292" t="s">
        <v>21</v>
      </c>
      <c r="K107" s="297" t="s">
        <v>24</v>
      </c>
      <c r="L107" s="202"/>
    </row>
    <row r="108" spans="1:12" ht="12" customHeight="1">
      <c r="A108" s="235">
        <v>2302</v>
      </c>
      <c r="B108" s="310" t="s">
        <v>337</v>
      </c>
      <c r="C108" s="231">
        <v>0.05</v>
      </c>
      <c r="D108" s="229">
        <v>1000</v>
      </c>
      <c r="E108" s="232">
        <f>C108/D108</f>
        <v>5.0000000000000002E-5</v>
      </c>
      <c r="F108" s="231">
        <v>2.5000000000000001E-2</v>
      </c>
      <c r="G108" s="229">
        <v>10</v>
      </c>
      <c r="H108" s="232">
        <f>F108/G108</f>
        <v>2.5000000000000001E-3</v>
      </c>
      <c r="I108" s="231">
        <v>0.05</v>
      </c>
      <c r="J108" s="229" t="s">
        <v>21</v>
      </c>
      <c r="K108" s="232" t="s">
        <v>24</v>
      </c>
      <c r="L108" s="202"/>
    </row>
    <row r="109" spans="1:12" ht="12" customHeight="1" outlineLevel="3">
      <c r="A109" s="235">
        <v>2303</v>
      </c>
      <c r="B109" s="235" t="s">
        <v>336</v>
      </c>
      <c r="C109" s="240">
        <v>1.91</v>
      </c>
      <c r="D109" s="236">
        <v>1000</v>
      </c>
      <c r="E109" s="237">
        <f>C109/D109</f>
        <v>1.91E-3</v>
      </c>
      <c r="F109" s="238">
        <v>1</v>
      </c>
      <c r="G109" s="236">
        <v>10</v>
      </c>
      <c r="H109" s="239">
        <f>F109/G109</f>
        <v>0.1</v>
      </c>
      <c r="I109" s="240">
        <v>0.05</v>
      </c>
      <c r="J109" s="236" t="s">
        <v>21</v>
      </c>
      <c r="K109" s="239" t="s">
        <v>27</v>
      </c>
    </row>
    <row r="110" spans="1:12" ht="12" customHeight="1" thickBot="1">
      <c r="A110" s="311">
        <v>2304</v>
      </c>
      <c r="B110" s="245" t="s">
        <v>335</v>
      </c>
      <c r="C110" s="246"/>
      <c r="D110" s="247"/>
      <c r="E110" s="248"/>
      <c r="F110" s="249">
        <v>0.69</v>
      </c>
      <c r="G110" s="247">
        <v>50</v>
      </c>
      <c r="H110" s="250">
        <f>F110/G110</f>
        <v>1.38E-2</v>
      </c>
      <c r="I110" s="246">
        <v>0.05</v>
      </c>
      <c r="J110" s="247" t="s">
        <v>21</v>
      </c>
      <c r="K110" s="250" t="s">
        <v>24</v>
      </c>
    </row>
    <row r="111" spans="1:12" ht="12" customHeight="1">
      <c r="A111" s="200"/>
      <c r="C111" s="312"/>
      <c r="D111" s="313"/>
      <c r="E111" s="314"/>
      <c r="H111" s="314"/>
      <c r="I111" s="313"/>
      <c r="J111" s="312"/>
      <c r="K111" s="312"/>
    </row>
    <row r="112" spans="1:12" ht="12" customHeight="1" thickBot="1">
      <c r="A112" s="200"/>
      <c r="C112" s="312"/>
      <c r="D112" s="313"/>
      <c r="E112" s="314"/>
      <c r="H112" s="314"/>
      <c r="I112" s="313"/>
      <c r="J112" s="312"/>
      <c r="K112" s="312"/>
    </row>
    <row r="113" spans="1:12" ht="12" customHeight="1" thickBot="1">
      <c r="A113" s="200"/>
      <c r="B113" s="224" t="s">
        <v>472</v>
      </c>
      <c r="C113" s="287"/>
      <c r="D113" s="287"/>
      <c r="E113" s="287"/>
      <c r="F113" s="287"/>
      <c r="G113" s="287"/>
      <c r="H113" s="287"/>
      <c r="I113" s="287"/>
      <c r="J113" s="287"/>
      <c r="K113" s="288"/>
    </row>
    <row r="114" spans="1:12" ht="12" customHeight="1">
      <c r="A114" s="315">
        <v>2401</v>
      </c>
      <c r="B114" s="290" t="s">
        <v>334</v>
      </c>
      <c r="C114" s="291">
        <v>0.11</v>
      </c>
      <c r="D114" s="292">
        <v>1000</v>
      </c>
      <c r="E114" s="297">
        <f t="shared" ref="E114" si="17">C114/D114</f>
        <v>1.1E-4</v>
      </c>
      <c r="F114" s="291">
        <v>0.04</v>
      </c>
      <c r="G114" s="292">
        <v>10</v>
      </c>
      <c r="H114" s="297">
        <f>F114/G114</f>
        <v>4.0000000000000001E-3</v>
      </c>
      <c r="I114" s="291">
        <v>0.5</v>
      </c>
      <c r="J114" s="292" t="s">
        <v>34</v>
      </c>
      <c r="K114" s="297" t="s">
        <v>22</v>
      </c>
    </row>
    <row r="115" spans="1:12" ht="17.149999999999999" customHeight="1">
      <c r="A115" s="235">
        <v>2402</v>
      </c>
      <c r="B115" s="253" t="s">
        <v>88</v>
      </c>
      <c r="C115" s="241">
        <v>295</v>
      </c>
      <c r="D115" s="236">
        <v>1000</v>
      </c>
      <c r="E115" s="316">
        <v>0.29499999999999998</v>
      </c>
      <c r="F115" s="241">
        <v>51</v>
      </c>
      <c r="G115" s="236">
        <v>50</v>
      </c>
      <c r="H115" s="240">
        <v>1.02</v>
      </c>
      <c r="I115" s="241">
        <v>0.05</v>
      </c>
      <c r="J115" s="236" t="s">
        <v>21</v>
      </c>
      <c r="K115" s="316" t="s">
        <v>27</v>
      </c>
    </row>
    <row r="116" spans="1:12" ht="12" customHeight="1">
      <c r="A116" s="235">
        <v>2403</v>
      </c>
      <c r="B116" s="253" t="s">
        <v>89</v>
      </c>
      <c r="C116" s="241">
        <v>0.4</v>
      </c>
      <c r="D116" s="236">
        <v>5000</v>
      </c>
      <c r="E116" s="316">
        <f t="shared" ref="E116:E130" si="18">C116/D116</f>
        <v>8.0000000000000007E-5</v>
      </c>
      <c r="F116" s="241"/>
      <c r="G116" s="236"/>
      <c r="H116" s="316">
        <f>E116</f>
        <v>8.0000000000000007E-5</v>
      </c>
      <c r="I116" s="238">
        <v>1</v>
      </c>
      <c r="J116" s="236" t="s">
        <v>90</v>
      </c>
      <c r="K116" s="239" t="s">
        <v>24</v>
      </c>
      <c r="L116" s="207"/>
    </row>
    <row r="117" spans="1:12" ht="12" customHeight="1">
      <c r="A117" s="252">
        <v>2404</v>
      </c>
      <c r="B117" s="253" t="s">
        <v>473</v>
      </c>
      <c r="C117" s="241">
        <v>0.78</v>
      </c>
      <c r="D117" s="236">
        <v>1000</v>
      </c>
      <c r="E117" s="316">
        <f t="shared" si="18"/>
        <v>7.7999999999999999E-4</v>
      </c>
      <c r="F117" s="241">
        <v>0.1</v>
      </c>
      <c r="G117" s="236">
        <v>10</v>
      </c>
      <c r="H117" s="317">
        <f>F117/G117</f>
        <v>0.01</v>
      </c>
      <c r="I117" s="238">
        <v>0.15</v>
      </c>
      <c r="J117" s="240" t="s">
        <v>21</v>
      </c>
      <c r="K117" s="239" t="s">
        <v>24</v>
      </c>
      <c r="L117" s="202"/>
    </row>
    <row r="118" spans="1:12" ht="12" customHeight="1">
      <c r="A118" s="235">
        <v>2405</v>
      </c>
      <c r="B118" s="253" t="s">
        <v>92</v>
      </c>
      <c r="C118" s="241">
        <v>4.8099999999999996</v>
      </c>
      <c r="D118" s="236">
        <v>1000</v>
      </c>
      <c r="E118" s="316">
        <v>4.7999999999999996E-3</v>
      </c>
      <c r="F118" s="241"/>
      <c r="G118" s="236"/>
      <c r="H118" s="317">
        <v>4.7999999999999996E-3</v>
      </c>
      <c r="I118" s="238">
        <v>0.05</v>
      </c>
      <c r="J118" s="240" t="s">
        <v>21</v>
      </c>
      <c r="K118" s="239" t="s">
        <v>24</v>
      </c>
      <c r="L118" s="202"/>
    </row>
    <row r="119" spans="1:12" ht="12" customHeight="1">
      <c r="A119" s="235">
        <v>2406</v>
      </c>
      <c r="B119" s="304" t="s">
        <v>93</v>
      </c>
      <c r="C119" s="241">
        <v>35</v>
      </c>
      <c r="D119" s="236">
        <v>5000</v>
      </c>
      <c r="E119" s="316">
        <f t="shared" si="18"/>
        <v>7.0000000000000001E-3</v>
      </c>
      <c r="F119" s="241"/>
      <c r="G119" s="236"/>
      <c r="H119" s="317">
        <f>E119</f>
        <v>7.0000000000000001E-3</v>
      </c>
      <c r="I119" s="238">
        <v>1</v>
      </c>
      <c r="J119" s="240" t="s">
        <v>90</v>
      </c>
      <c r="K119" s="239" t="s">
        <v>24</v>
      </c>
      <c r="L119" s="203"/>
    </row>
    <row r="120" spans="1:12" ht="12" customHeight="1">
      <c r="A120" s="235">
        <v>2407</v>
      </c>
      <c r="B120" s="253" t="s">
        <v>94</v>
      </c>
      <c r="C120" s="241">
        <v>2</v>
      </c>
      <c r="D120" s="236">
        <v>1000</v>
      </c>
      <c r="E120" s="316">
        <f t="shared" si="18"/>
        <v>2E-3</v>
      </c>
      <c r="F120" s="241"/>
      <c r="G120" s="236"/>
      <c r="H120" s="317">
        <f>E120</f>
        <v>2E-3</v>
      </c>
      <c r="I120" s="238">
        <v>0.05</v>
      </c>
      <c r="J120" s="240" t="s">
        <v>21</v>
      </c>
      <c r="K120" s="239" t="s">
        <v>24</v>
      </c>
      <c r="L120" s="202"/>
    </row>
    <row r="121" spans="1:12" s="200" customFormat="1" ht="12" customHeight="1">
      <c r="A121" s="235">
        <v>2408</v>
      </c>
      <c r="B121" s="253" t="s">
        <v>95</v>
      </c>
      <c r="C121" s="241">
        <v>0.375</v>
      </c>
      <c r="D121" s="236">
        <v>1000</v>
      </c>
      <c r="E121" s="316">
        <f t="shared" si="18"/>
        <v>3.7500000000000001E-4</v>
      </c>
      <c r="F121" s="241">
        <v>2.23E-2</v>
      </c>
      <c r="G121" s="236">
        <v>10</v>
      </c>
      <c r="H121" s="317">
        <f>F121/G121</f>
        <v>2.2300000000000002E-3</v>
      </c>
      <c r="I121" s="238">
        <v>0.05</v>
      </c>
      <c r="J121" s="236" t="s">
        <v>21</v>
      </c>
      <c r="K121" s="316" t="s">
        <v>24</v>
      </c>
      <c r="L121" s="203"/>
    </row>
    <row r="122" spans="1:12" ht="12" customHeight="1">
      <c r="A122" s="235">
        <v>2410</v>
      </c>
      <c r="B122" s="253" t="s">
        <v>333</v>
      </c>
      <c r="C122" s="241">
        <v>4.8000000000000001E-2</v>
      </c>
      <c r="D122" s="236">
        <v>1000</v>
      </c>
      <c r="E122" s="316">
        <f t="shared" si="18"/>
        <v>4.8000000000000001E-5</v>
      </c>
      <c r="F122" s="241">
        <v>1.1999999999999999E-3</v>
      </c>
      <c r="G122" s="236">
        <v>10</v>
      </c>
      <c r="H122" s="317">
        <f t="shared" ref="H122" si="19">F122/G122</f>
        <v>1.1999999999999999E-4</v>
      </c>
      <c r="I122" s="238">
        <v>0.5</v>
      </c>
      <c r="J122" s="236" t="s">
        <v>34</v>
      </c>
      <c r="K122" s="316" t="s">
        <v>24</v>
      </c>
      <c r="L122" s="203"/>
    </row>
    <row r="123" spans="1:12" s="200" customFormat="1" ht="12" customHeight="1">
      <c r="A123" s="235">
        <v>2411</v>
      </c>
      <c r="B123" s="253" t="s">
        <v>332</v>
      </c>
      <c r="C123" s="241">
        <v>0.16</v>
      </c>
      <c r="D123" s="236">
        <v>1000</v>
      </c>
      <c r="E123" s="316">
        <f t="shared" si="18"/>
        <v>1.6000000000000001E-4</v>
      </c>
      <c r="F123" s="241">
        <v>0.03</v>
      </c>
      <c r="G123" s="236">
        <v>10</v>
      </c>
      <c r="H123" s="317">
        <f>F123/G123</f>
        <v>3.0000000000000001E-3</v>
      </c>
      <c r="I123" s="238">
        <v>0.5</v>
      </c>
      <c r="J123" s="236" t="s">
        <v>34</v>
      </c>
      <c r="K123" s="316" t="s">
        <v>24</v>
      </c>
      <c r="L123" s="202"/>
    </row>
    <row r="124" spans="1:12" s="200" customFormat="1" ht="12" customHeight="1">
      <c r="A124" s="235">
        <v>2412</v>
      </c>
      <c r="B124" s="253" t="s">
        <v>99</v>
      </c>
      <c r="C124" s="241">
        <v>0.15</v>
      </c>
      <c r="D124" s="236">
        <v>1000</v>
      </c>
      <c r="E124" s="316">
        <f t="shared" si="18"/>
        <v>1.4999999999999999E-4</v>
      </c>
      <c r="F124" s="241"/>
      <c r="G124" s="236"/>
      <c r="H124" s="317">
        <f>E124</f>
        <v>1.4999999999999999E-4</v>
      </c>
      <c r="I124" s="238">
        <v>0.05</v>
      </c>
      <c r="J124" s="240" t="s">
        <v>21</v>
      </c>
      <c r="K124" s="239" t="s">
        <v>24</v>
      </c>
      <c r="L124" s="202"/>
    </row>
    <row r="125" spans="1:12" ht="12" customHeight="1">
      <c r="A125" s="235">
        <v>2413</v>
      </c>
      <c r="B125" s="253" t="s">
        <v>101</v>
      </c>
      <c r="C125" s="241">
        <v>15.4</v>
      </c>
      <c r="D125" s="236">
        <v>5000</v>
      </c>
      <c r="E125" s="316">
        <f t="shared" si="18"/>
        <v>3.0800000000000003E-3</v>
      </c>
      <c r="F125" s="241"/>
      <c r="G125" s="236"/>
      <c r="H125" s="317">
        <f>E125</f>
        <v>3.0800000000000003E-3</v>
      </c>
      <c r="I125" s="238">
        <v>0.05</v>
      </c>
      <c r="J125" s="240" t="s">
        <v>21</v>
      </c>
      <c r="K125" s="239" t="s">
        <v>22</v>
      </c>
      <c r="L125" s="202"/>
    </row>
    <row r="126" spans="1:12" ht="12" customHeight="1">
      <c r="A126" s="235">
        <v>2414</v>
      </c>
      <c r="B126" s="304" t="s">
        <v>102</v>
      </c>
      <c r="C126" s="241">
        <v>1.1000000000000001</v>
      </c>
      <c r="D126" s="236">
        <v>1000</v>
      </c>
      <c r="E126" s="316">
        <f t="shared" si="18"/>
        <v>1.1000000000000001E-3</v>
      </c>
      <c r="F126" s="241">
        <v>8.9999999999999993E-3</v>
      </c>
      <c r="G126" s="236">
        <v>10</v>
      </c>
      <c r="H126" s="317">
        <f>F126/G126</f>
        <v>8.9999999999999998E-4</v>
      </c>
      <c r="I126" s="238">
        <v>0.05</v>
      </c>
      <c r="J126" s="236" t="s">
        <v>21</v>
      </c>
      <c r="K126" s="316" t="s">
        <v>24</v>
      </c>
      <c r="L126" s="202" t="s">
        <v>402</v>
      </c>
    </row>
    <row r="127" spans="1:12" ht="12" customHeight="1">
      <c r="A127" s="235">
        <v>2415</v>
      </c>
      <c r="B127" s="253" t="s">
        <v>103</v>
      </c>
      <c r="C127" s="241">
        <v>24.8</v>
      </c>
      <c r="D127" s="236">
        <v>1000</v>
      </c>
      <c r="E127" s="316">
        <f t="shared" si="18"/>
        <v>2.4799999999999999E-2</v>
      </c>
      <c r="F127" s="241">
        <v>0.09</v>
      </c>
      <c r="G127" s="236">
        <v>50</v>
      </c>
      <c r="H127" s="317">
        <f>F127/G127</f>
        <v>1.8E-3</v>
      </c>
      <c r="I127" s="238">
        <v>0.05</v>
      </c>
      <c r="J127" s="236" t="s">
        <v>21</v>
      </c>
      <c r="K127" s="316" t="s">
        <v>27</v>
      </c>
      <c r="L127" s="202"/>
    </row>
    <row r="128" spans="1:12" ht="12" customHeight="1">
      <c r="A128" s="235">
        <v>2416</v>
      </c>
      <c r="B128" s="253" t="s">
        <v>104</v>
      </c>
      <c r="C128" s="241">
        <v>36.5</v>
      </c>
      <c r="D128" s="236">
        <v>5000</v>
      </c>
      <c r="E128" s="316">
        <f t="shared" si="18"/>
        <v>7.3000000000000001E-3</v>
      </c>
      <c r="F128" s="241"/>
      <c r="G128" s="236"/>
      <c r="H128" s="317">
        <f t="shared" ref="H128" si="20">E128</f>
        <v>7.3000000000000001E-3</v>
      </c>
      <c r="I128" s="238">
        <v>1</v>
      </c>
      <c r="J128" s="240" t="s">
        <v>24</v>
      </c>
      <c r="K128" s="239" t="s">
        <v>24</v>
      </c>
      <c r="L128" s="202"/>
    </row>
    <row r="129" spans="1:12" ht="12" customHeight="1">
      <c r="A129" s="235">
        <v>2418</v>
      </c>
      <c r="B129" s="253" t="s">
        <v>107</v>
      </c>
      <c r="C129" s="241">
        <v>1.4E-3</v>
      </c>
      <c r="D129" s="236">
        <v>1000</v>
      </c>
      <c r="E129" s="316">
        <f t="shared" si="18"/>
        <v>1.3999999999999999E-6</v>
      </c>
      <c r="F129" s="241">
        <v>6.8999999999999997E-4</v>
      </c>
      <c r="G129" s="236">
        <v>10</v>
      </c>
      <c r="H129" s="317">
        <f>F129/G129</f>
        <v>6.8999999999999997E-5</v>
      </c>
      <c r="I129" s="238">
        <v>0.5</v>
      </c>
      <c r="J129" s="240" t="s">
        <v>34</v>
      </c>
      <c r="K129" s="239" t="s">
        <v>24</v>
      </c>
      <c r="L129" s="202"/>
    </row>
    <row r="130" spans="1:12" ht="12" customHeight="1">
      <c r="A130" s="235">
        <v>2419</v>
      </c>
      <c r="B130" s="253" t="s">
        <v>196</v>
      </c>
      <c r="C130" s="241">
        <v>291</v>
      </c>
      <c r="D130" s="236">
        <v>1000</v>
      </c>
      <c r="E130" s="316">
        <f t="shared" si="18"/>
        <v>0.29099999999999998</v>
      </c>
      <c r="F130" s="241">
        <v>9.43</v>
      </c>
      <c r="G130" s="236">
        <v>10</v>
      </c>
      <c r="H130" s="317">
        <f>+F130/G130</f>
        <v>0.94299999999999995</v>
      </c>
      <c r="I130" s="238">
        <v>0.05</v>
      </c>
      <c r="J130" s="240" t="s">
        <v>21</v>
      </c>
      <c r="K130" s="239" t="s">
        <v>24</v>
      </c>
      <c r="L130" s="202"/>
    </row>
    <row r="131" spans="1:12" ht="12" customHeight="1">
      <c r="A131" s="235">
        <v>2420</v>
      </c>
      <c r="B131" s="253" t="s">
        <v>330</v>
      </c>
      <c r="C131" s="318">
        <v>24.1</v>
      </c>
      <c r="D131" s="257">
        <v>1000</v>
      </c>
      <c r="E131" s="319">
        <f>C131/D131</f>
        <v>2.41E-2</v>
      </c>
      <c r="F131" s="238"/>
      <c r="G131" s="236"/>
      <c r="H131" s="320">
        <f>E131</f>
        <v>2.41E-2</v>
      </c>
      <c r="I131" s="259">
        <v>0.05</v>
      </c>
      <c r="J131" s="256" t="s">
        <v>21</v>
      </c>
      <c r="K131" s="239" t="s">
        <v>24</v>
      </c>
      <c r="L131" s="202"/>
    </row>
    <row r="132" spans="1:12" ht="12" customHeight="1">
      <c r="A132" s="235">
        <v>2421</v>
      </c>
      <c r="B132" s="253" t="s">
        <v>329</v>
      </c>
      <c r="C132" s="318">
        <v>2.7E-2</v>
      </c>
      <c r="D132" s="257">
        <v>1000</v>
      </c>
      <c r="E132" s="319">
        <f>C132/D132</f>
        <v>2.6999999999999999E-5</v>
      </c>
      <c r="F132" s="238">
        <v>8.5000000000000006E-3</v>
      </c>
      <c r="G132" s="236">
        <v>50</v>
      </c>
      <c r="H132" s="317">
        <f>F132/G132</f>
        <v>1.7000000000000001E-4</v>
      </c>
      <c r="I132" s="259">
        <v>0.05</v>
      </c>
      <c r="J132" s="256" t="s">
        <v>21</v>
      </c>
      <c r="K132" s="239" t="s">
        <v>24</v>
      </c>
      <c r="L132" s="202"/>
    </row>
    <row r="133" spans="1:12" ht="12" customHeight="1" thickBot="1">
      <c r="A133" s="307">
        <v>2422</v>
      </c>
      <c r="B133" s="321" t="s">
        <v>328</v>
      </c>
      <c r="C133" s="249">
        <v>100</v>
      </c>
      <c r="D133" s="247">
        <v>1000</v>
      </c>
      <c r="E133" s="322">
        <f>C133/D133</f>
        <v>0.1</v>
      </c>
      <c r="F133" s="249"/>
      <c r="G133" s="247"/>
      <c r="H133" s="323">
        <v>0.1</v>
      </c>
      <c r="I133" s="249">
        <v>0.05</v>
      </c>
      <c r="J133" s="246" t="s">
        <v>21</v>
      </c>
      <c r="K133" s="250" t="s">
        <v>24</v>
      </c>
      <c r="L133" s="202"/>
    </row>
    <row r="134" spans="1:12" s="200" customFormat="1" ht="12" customHeight="1">
      <c r="B134" s="195"/>
      <c r="C134" s="196"/>
      <c r="D134" s="196"/>
      <c r="E134" s="196"/>
      <c r="F134" s="196"/>
      <c r="G134" s="196"/>
      <c r="H134" s="196"/>
      <c r="I134" s="196"/>
      <c r="J134" s="196"/>
      <c r="K134" s="196"/>
      <c r="L134" s="202"/>
    </row>
    <row r="135" spans="1:12" ht="12" customHeight="1">
      <c r="A135" s="200"/>
    </row>
    <row r="136" spans="1:12" ht="12" customHeight="1" thickBot="1">
      <c r="A136" s="200"/>
      <c r="C136" s="312"/>
      <c r="D136" s="313"/>
      <c r="E136" s="314"/>
      <c r="H136" s="314"/>
      <c r="I136" s="313"/>
      <c r="J136" s="312"/>
      <c r="K136" s="312"/>
      <c r="L136" s="202"/>
    </row>
    <row r="137" spans="1:12" ht="16.5" customHeight="1" thickBot="1">
      <c r="A137" s="200"/>
      <c r="B137" s="224" t="s">
        <v>474</v>
      </c>
      <c r="C137" s="225"/>
      <c r="D137" s="225"/>
      <c r="E137" s="225"/>
      <c r="F137" s="225"/>
      <c r="G137" s="225"/>
      <c r="H137" s="225"/>
      <c r="I137" s="225"/>
      <c r="J137" s="225"/>
      <c r="K137" s="226"/>
      <c r="L137" s="202"/>
    </row>
    <row r="138" spans="1:12" ht="12" customHeight="1">
      <c r="A138" s="235">
        <v>2502</v>
      </c>
      <c r="B138" s="253" t="s">
        <v>475</v>
      </c>
      <c r="C138" s="241">
        <v>100</v>
      </c>
      <c r="D138" s="236">
        <v>1000</v>
      </c>
      <c r="E138" s="316">
        <v>0.1</v>
      </c>
      <c r="F138" s="317">
        <v>100</v>
      </c>
      <c r="G138" s="236">
        <v>10</v>
      </c>
      <c r="H138" s="317">
        <v>10</v>
      </c>
      <c r="I138" s="238">
        <v>1</v>
      </c>
      <c r="J138" s="236" t="s">
        <v>90</v>
      </c>
      <c r="K138" s="316" t="s">
        <v>24</v>
      </c>
      <c r="L138" s="202"/>
    </row>
    <row r="139" spans="1:12" ht="12" customHeight="1">
      <c r="A139" s="252">
        <v>2503</v>
      </c>
      <c r="B139" s="253" t="s">
        <v>476</v>
      </c>
      <c r="C139" s="241">
        <v>885</v>
      </c>
      <c r="D139" s="236">
        <v>5000</v>
      </c>
      <c r="E139" s="316">
        <f t="shared" ref="E139:E148" si="21">C139/D139</f>
        <v>0.17699999999999999</v>
      </c>
      <c r="F139" s="317"/>
      <c r="G139" s="236"/>
      <c r="H139" s="317">
        <f>E139</f>
        <v>0.17699999999999999</v>
      </c>
      <c r="I139" s="238">
        <v>0.05</v>
      </c>
      <c r="J139" s="236" t="s">
        <v>21</v>
      </c>
      <c r="K139" s="316" t="s">
        <v>27</v>
      </c>
      <c r="L139" s="202"/>
    </row>
    <row r="140" spans="1:12" ht="12" customHeight="1" outlineLevel="1">
      <c r="A140" s="235">
        <v>2504</v>
      </c>
      <c r="B140" s="253" t="s">
        <v>112</v>
      </c>
      <c r="C140" s="241">
        <v>160</v>
      </c>
      <c r="D140" s="236">
        <v>1000</v>
      </c>
      <c r="E140" s="316">
        <f t="shared" si="21"/>
        <v>0.16</v>
      </c>
      <c r="F140" s="317"/>
      <c r="G140" s="236"/>
      <c r="H140" s="317">
        <v>0.16</v>
      </c>
      <c r="I140" s="238">
        <v>0.05</v>
      </c>
      <c r="J140" s="236" t="s">
        <v>106</v>
      </c>
      <c r="K140" s="316" t="s">
        <v>106</v>
      </c>
      <c r="L140" s="202"/>
    </row>
    <row r="141" spans="1:12" ht="12" customHeight="1" outlineLevel="1">
      <c r="A141" s="235">
        <v>2505</v>
      </c>
      <c r="B141" s="253" t="s">
        <v>113</v>
      </c>
      <c r="C141" s="241">
        <v>100</v>
      </c>
      <c r="D141" s="236">
        <v>1000</v>
      </c>
      <c r="E141" s="316">
        <f>C141/D141</f>
        <v>0.1</v>
      </c>
      <c r="F141" s="317">
        <v>100</v>
      </c>
      <c r="G141" s="236">
        <v>50</v>
      </c>
      <c r="H141" s="317">
        <f>F141/G141</f>
        <v>2</v>
      </c>
      <c r="I141" s="238">
        <v>1</v>
      </c>
      <c r="J141" s="236" t="s">
        <v>106</v>
      </c>
      <c r="K141" s="316" t="s">
        <v>106</v>
      </c>
      <c r="L141" s="202" t="s">
        <v>403</v>
      </c>
    </row>
    <row r="142" spans="1:12" ht="12" customHeight="1" outlineLevel="1">
      <c r="A142" s="235">
        <v>2506</v>
      </c>
      <c r="B142" s="253" t="s">
        <v>114</v>
      </c>
      <c r="C142" s="241">
        <v>825</v>
      </c>
      <c r="D142" s="236">
        <v>1000</v>
      </c>
      <c r="E142" s="316">
        <f t="shared" si="21"/>
        <v>0.82499999999999996</v>
      </c>
      <c r="F142" s="317">
        <v>80</v>
      </c>
      <c r="G142" s="236">
        <v>50</v>
      </c>
      <c r="H142" s="317">
        <f>F142/G142</f>
        <v>1.6</v>
      </c>
      <c r="I142" s="238">
        <v>0.05</v>
      </c>
      <c r="J142" s="236" t="s">
        <v>21</v>
      </c>
      <c r="K142" s="316" t="s">
        <v>27</v>
      </c>
      <c r="L142" s="202"/>
    </row>
    <row r="143" spans="1:12" ht="12" customHeight="1">
      <c r="A143" s="324">
        <v>2507</v>
      </c>
      <c r="B143" s="253" t="s">
        <v>327</v>
      </c>
      <c r="C143" s="241">
        <v>40</v>
      </c>
      <c r="D143" s="236">
        <v>1000</v>
      </c>
      <c r="E143" s="316">
        <f t="shared" si="21"/>
        <v>0.04</v>
      </c>
      <c r="F143" s="317">
        <v>12</v>
      </c>
      <c r="G143" s="236">
        <v>10</v>
      </c>
      <c r="H143" s="317">
        <f t="shared" ref="H143:H150" si="22">F143/G143</f>
        <v>1.2</v>
      </c>
      <c r="I143" s="238">
        <v>1</v>
      </c>
      <c r="J143" s="236" t="s">
        <v>90</v>
      </c>
      <c r="K143" s="316" t="s">
        <v>22</v>
      </c>
      <c r="L143" s="202"/>
    </row>
    <row r="144" spans="1:12" ht="12" customHeight="1" outlineLevel="1">
      <c r="A144" s="324">
        <v>2508</v>
      </c>
      <c r="B144" s="253" t="s">
        <v>326</v>
      </c>
      <c r="C144" s="241">
        <v>100</v>
      </c>
      <c r="D144" s="236">
        <v>1000</v>
      </c>
      <c r="E144" s="316">
        <f t="shared" si="21"/>
        <v>0.1</v>
      </c>
      <c r="F144" s="317">
        <v>5.8</v>
      </c>
      <c r="G144" s="236">
        <v>10</v>
      </c>
      <c r="H144" s="317">
        <f t="shared" si="22"/>
        <v>0.57999999999999996</v>
      </c>
      <c r="I144" s="238">
        <v>1</v>
      </c>
      <c r="J144" s="236" t="s">
        <v>90</v>
      </c>
      <c r="K144" s="316" t="s">
        <v>22</v>
      </c>
      <c r="L144" s="202"/>
    </row>
    <row r="145" spans="1:12" ht="12" customHeight="1">
      <c r="A145" s="235">
        <v>2509</v>
      </c>
      <c r="B145" s="253" t="s">
        <v>116</v>
      </c>
      <c r="C145" s="241">
        <v>494</v>
      </c>
      <c r="D145" s="236">
        <v>1000</v>
      </c>
      <c r="E145" s="316">
        <f t="shared" si="21"/>
        <v>0.49399999999999999</v>
      </c>
      <c r="F145" s="317">
        <v>64</v>
      </c>
      <c r="G145" s="236">
        <v>50</v>
      </c>
      <c r="H145" s="317">
        <f t="shared" si="22"/>
        <v>1.28</v>
      </c>
      <c r="I145" s="238">
        <v>0.05</v>
      </c>
      <c r="J145" s="236" t="s">
        <v>21</v>
      </c>
      <c r="K145" s="316" t="s">
        <v>22</v>
      </c>
      <c r="L145" s="202"/>
    </row>
    <row r="146" spans="1:12" ht="12" customHeight="1" outlineLevel="1">
      <c r="A146" s="235">
        <v>2510</v>
      </c>
      <c r="B146" s="253" t="s">
        <v>325</v>
      </c>
      <c r="C146" s="241">
        <v>100</v>
      </c>
      <c r="D146" s="236">
        <v>1000</v>
      </c>
      <c r="E146" s="316">
        <f t="shared" si="21"/>
        <v>0.1</v>
      </c>
      <c r="F146" s="317">
        <v>100</v>
      </c>
      <c r="G146" s="236">
        <v>10</v>
      </c>
      <c r="H146" s="317">
        <f t="shared" si="22"/>
        <v>10</v>
      </c>
      <c r="I146" s="238">
        <v>0.05</v>
      </c>
      <c r="J146" s="236" t="s">
        <v>21</v>
      </c>
      <c r="K146" s="316" t="s">
        <v>27</v>
      </c>
      <c r="L146" s="202"/>
    </row>
    <row r="147" spans="1:12" ht="12" customHeight="1" outlineLevel="1">
      <c r="A147" s="235">
        <v>2511</v>
      </c>
      <c r="B147" s="253" t="s">
        <v>117</v>
      </c>
      <c r="C147" s="241">
        <v>121</v>
      </c>
      <c r="D147" s="236">
        <v>1000</v>
      </c>
      <c r="E147" s="316">
        <f t="shared" si="21"/>
        <v>0.121</v>
      </c>
      <c r="F147" s="317">
        <v>22</v>
      </c>
      <c r="G147" s="236">
        <v>50</v>
      </c>
      <c r="H147" s="317">
        <f t="shared" si="22"/>
        <v>0.44</v>
      </c>
      <c r="I147" s="238">
        <v>0.5</v>
      </c>
      <c r="J147" s="236" t="s">
        <v>34</v>
      </c>
      <c r="K147" s="316" t="s">
        <v>22</v>
      </c>
      <c r="L147" s="202"/>
    </row>
    <row r="148" spans="1:12" ht="12" customHeight="1" outlineLevel="1">
      <c r="A148" s="235">
        <v>2512</v>
      </c>
      <c r="B148" s="253" t="s">
        <v>324</v>
      </c>
      <c r="C148" s="241">
        <v>650</v>
      </c>
      <c r="D148" s="236">
        <v>1000</v>
      </c>
      <c r="E148" s="316">
        <f t="shared" si="21"/>
        <v>0.65</v>
      </c>
      <c r="F148" s="317">
        <v>25</v>
      </c>
      <c r="G148" s="236">
        <v>50</v>
      </c>
      <c r="H148" s="317">
        <f t="shared" si="22"/>
        <v>0.5</v>
      </c>
      <c r="I148" s="238">
        <v>1</v>
      </c>
      <c r="J148" s="236" t="s">
        <v>90</v>
      </c>
      <c r="K148" s="316" t="s">
        <v>22</v>
      </c>
      <c r="L148" s="202"/>
    </row>
    <row r="149" spans="1:12" ht="12" customHeight="1">
      <c r="A149" s="235">
        <v>2513</v>
      </c>
      <c r="B149" s="253" t="s">
        <v>118</v>
      </c>
      <c r="C149" s="241">
        <v>5.5</v>
      </c>
      <c r="D149" s="236">
        <v>1000</v>
      </c>
      <c r="E149" s="316">
        <f>C149/D149</f>
        <v>5.4999999999999997E-3</v>
      </c>
      <c r="F149" s="317">
        <v>0.66</v>
      </c>
      <c r="G149" s="236">
        <v>10</v>
      </c>
      <c r="H149" s="317">
        <f t="shared" si="22"/>
        <v>6.6000000000000003E-2</v>
      </c>
      <c r="I149" s="238">
        <v>0.05</v>
      </c>
      <c r="J149" s="236" t="s">
        <v>21</v>
      </c>
      <c r="K149" s="316" t="s">
        <v>22</v>
      </c>
      <c r="L149" s="202"/>
    </row>
    <row r="150" spans="1:12" s="200" customFormat="1" ht="12" customHeight="1">
      <c r="A150" s="235">
        <v>2514</v>
      </c>
      <c r="B150" s="253" t="s">
        <v>323</v>
      </c>
      <c r="C150" s="241">
        <v>1000</v>
      </c>
      <c r="D150" s="236">
        <v>1000</v>
      </c>
      <c r="E150" s="316">
        <f>C150/D150</f>
        <v>1</v>
      </c>
      <c r="F150" s="317">
        <v>423</v>
      </c>
      <c r="G150" s="236">
        <v>10</v>
      </c>
      <c r="H150" s="317">
        <f t="shared" si="22"/>
        <v>42.3</v>
      </c>
      <c r="I150" s="238">
        <v>0.5</v>
      </c>
      <c r="J150" s="236" t="s">
        <v>34</v>
      </c>
      <c r="K150" s="316" t="s">
        <v>22</v>
      </c>
      <c r="L150" s="202" t="s">
        <v>404</v>
      </c>
    </row>
    <row r="151" spans="1:12" s="200" customFormat="1" ht="12" customHeight="1">
      <c r="A151" s="235">
        <v>2515</v>
      </c>
      <c r="B151" s="253" t="s">
        <v>119</v>
      </c>
      <c r="C151" s="241"/>
      <c r="D151" s="236"/>
      <c r="E151" s="316">
        <v>10</v>
      </c>
      <c r="F151" s="317"/>
      <c r="G151" s="236"/>
      <c r="H151" s="317">
        <v>10</v>
      </c>
      <c r="I151" s="238">
        <v>1</v>
      </c>
      <c r="J151" s="236" t="s">
        <v>106</v>
      </c>
      <c r="K151" s="316" t="s">
        <v>106</v>
      </c>
      <c r="L151" s="202"/>
    </row>
    <row r="152" spans="1:12" ht="12" customHeight="1">
      <c r="A152" s="235">
        <v>2516</v>
      </c>
      <c r="B152" s="253" t="s">
        <v>120</v>
      </c>
      <c r="C152" s="241"/>
      <c r="D152" s="236"/>
      <c r="E152" s="316">
        <v>10</v>
      </c>
      <c r="F152" s="317"/>
      <c r="G152" s="236"/>
      <c r="H152" s="317">
        <v>10</v>
      </c>
      <c r="I152" s="238">
        <v>0.05</v>
      </c>
      <c r="J152" s="236" t="s">
        <v>106</v>
      </c>
      <c r="K152" s="316" t="s">
        <v>106</v>
      </c>
      <c r="L152" s="202"/>
    </row>
    <row r="153" spans="1:12" ht="12" customHeight="1">
      <c r="A153" s="235">
        <v>2517</v>
      </c>
      <c r="B153" s="325" t="s">
        <v>322</v>
      </c>
      <c r="C153" s="241">
        <v>100</v>
      </c>
      <c r="D153" s="236">
        <v>1000</v>
      </c>
      <c r="E153" s="316">
        <f t="shared" ref="E153:E155" si="23">C153/D153</f>
        <v>0.1</v>
      </c>
      <c r="F153" s="317"/>
      <c r="G153" s="236"/>
      <c r="H153" s="317">
        <f t="shared" ref="H153:H154" si="24">E153</f>
        <v>0.1</v>
      </c>
      <c r="I153" s="238">
        <v>0.05</v>
      </c>
      <c r="J153" s="236" t="s">
        <v>21</v>
      </c>
      <c r="K153" s="316" t="s">
        <v>27</v>
      </c>
      <c r="L153" s="202"/>
    </row>
    <row r="154" spans="1:12" s="200" customFormat="1" ht="12" customHeight="1">
      <c r="A154" s="235">
        <v>2518</v>
      </c>
      <c r="B154" s="325" t="s">
        <v>321</v>
      </c>
      <c r="C154" s="241">
        <v>100</v>
      </c>
      <c r="D154" s="236">
        <v>1000</v>
      </c>
      <c r="E154" s="316">
        <f t="shared" si="23"/>
        <v>0.1</v>
      </c>
      <c r="F154" s="317"/>
      <c r="G154" s="236"/>
      <c r="H154" s="317">
        <f t="shared" si="24"/>
        <v>0.1</v>
      </c>
      <c r="I154" s="238">
        <v>0.05</v>
      </c>
      <c r="J154" s="236" t="s">
        <v>21</v>
      </c>
      <c r="K154" s="316" t="s">
        <v>27</v>
      </c>
      <c r="L154" s="202"/>
    </row>
    <row r="155" spans="1:12" s="200" customFormat="1" ht="12" customHeight="1">
      <c r="A155" s="235">
        <v>2519</v>
      </c>
      <c r="B155" s="306" t="s">
        <v>320</v>
      </c>
      <c r="C155" s="241">
        <v>3.6</v>
      </c>
      <c r="D155" s="236">
        <v>1000</v>
      </c>
      <c r="E155" s="316">
        <f t="shared" si="23"/>
        <v>3.5999999999999999E-3</v>
      </c>
      <c r="F155" s="317">
        <v>0.47</v>
      </c>
      <c r="G155" s="236">
        <v>10</v>
      </c>
      <c r="H155" s="317">
        <f>F155/G155</f>
        <v>4.7E-2</v>
      </c>
      <c r="I155" s="238">
        <v>0.05</v>
      </c>
      <c r="J155" s="236" t="s">
        <v>21</v>
      </c>
      <c r="K155" s="316" t="s">
        <v>24</v>
      </c>
      <c r="L155" s="202"/>
    </row>
    <row r="156" spans="1:12" ht="12" customHeight="1">
      <c r="A156" s="252">
        <v>2520</v>
      </c>
      <c r="B156" s="306" t="s">
        <v>477</v>
      </c>
      <c r="C156" s="241">
        <v>100</v>
      </c>
      <c r="D156" s="236">
        <v>1000</v>
      </c>
      <c r="E156" s="316">
        <v>0.1</v>
      </c>
      <c r="F156" s="317">
        <v>100</v>
      </c>
      <c r="G156" s="236">
        <v>50</v>
      </c>
      <c r="H156" s="317">
        <v>2</v>
      </c>
      <c r="I156" s="238">
        <v>0.05</v>
      </c>
      <c r="J156" s="236" t="s">
        <v>21</v>
      </c>
      <c r="K156" s="316" t="s">
        <v>27</v>
      </c>
      <c r="L156" s="202"/>
    </row>
    <row r="157" spans="1:12" s="200" customFormat="1" ht="12" customHeight="1">
      <c r="A157" s="235">
        <v>2521</v>
      </c>
      <c r="B157" s="253" t="s">
        <v>478</v>
      </c>
      <c r="C157" s="241">
        <v>21</v>
      </c>
      <c r="D157" s="236">
        <v>10000</v>
      </c>
      <c r="E157" s="316">
        <f>C157/D157</f>
        <v>2.0999999999999999E-3</v>
      </c>
      <c r="F157" s="317"/>
      <c r="G157" s="236"/>
      <c r="H157" s="317">
        <f>+E157</f>
        <v>2.0999999999999999E-3</v>
      </c>
      <c r="I157" s="238">
        <v>0.05</v>
      </c>
      <c r="J157" s="236" t="s">
        <v>21</v>
      </c>
      <c r="K157" s="316" t="s">
        <v>27</v>
      </c>
      <c r="L157" s="202"/>
    </row>
    <row r="158" spans="1:12" ht="12" customHeight="1">
      <c r="A158" s="235">
        <v>2522</v>
      </c>
      <c r="B158" s="253" t="s">
        <v>319</v>
      </c>
      <c r="C158" s="326">
        <v>100</v>
      </c>
      <c r="D158" s="229">
        <v>1000</v>
      </c>
      <c r="E158" s="327">
        <f>C158/D158</f>
        <v>0.1</v>
      </c>
      <c r="F158" s="328"/>
      <c r="G158" s="229"/>
      <c r="H158" s="328">
        <f>E158</f>
        <v>0.1</v>
      </c>
      <c r="I158" s="231">
        <v>0.05</v>
      </c>
      <c r="J158" s="229" t="s">
        <v>21</v>
      </c>
      <c r="K158" s="327" t="s">
        <v>24</v>
      </c>
      <c r="L158" s="202"/>
    </row>
    <row r="159" spans="1:12" ht="12" customHeight="1">
      <c r="A159" s="235">
        <v>2523</v>
      </c>
      <c r="B159" s="253" t="s">
        <v>318</v>
      </c>
      <c r="C159" s="326">
        <v>207</v>
      </c>
      <c r="D159" s="229">
        <v>1000</v>
      </c>
      <c r="E159" s="327">
        <f>C159/D159</f>
        <v>0.20699999999999999</v>
      </c>
      <c r="F159" s="328"/>
      <c r="G159" s="229"/>
      <c r="H159" s="328">
        <f>E159</f>
        <v>0.20699999999999999</v>
      </c>
      <c r="I159" s="231">
        <v>1</v>
      </c>
      <c r="J159" s="229" t="s">
        <v>106</v>
      </c>
      <c r="K159" s="327" t="s">
        <v>106</v>
      </c>
      <c r="L159" s="202"/>
    </row>
    <row r="160" spans="1:12" ht="12" customHeight="1">
      <c r="A160" s="235">
        <v>2524</v>
      </c>
      <c r="B160" s="253" t="s">
        <v>123</v>
      </c>
      <c r="C160" s="241">
        <v>410</v>
      </c>
      <c r="D160" s="236">
        <v>1000</v>
      </c>
      <c r="E160" s="316">
        <f t="shared" ref="E160:E161" si="25">C160/D160</f>
        <v>0.41</v>
      </c>
      <c r="F160" s="317"/>
      <c r="G160" s="236"/>
      <c r="H160" s="317">
        <f t="shared" ref="H160:H161" si="26">E160</f>
        <v>0.41</v>
      </c>
      <c r="I160" s="238">
        <v>0.05</v>
      </c>
      <c r="J160" s="236" t="s">
        <v>21</v>
      </c>
      <c r="K160" s="316" t="s">
        <v>22</v>
      </c>
      <c r="L160" s="202"/>
    </row>
    <row r="161" spans="1:12" s="200" customFormat="1" ht="12" customHeight="1">
      <c r="A161" s="235">
        <v>2525</v>
      </c>
      <c r="B161" s="253" t="s">
        <v>124</v>
      </c>
      <c r="C161" s="241">
        <v>14</v>
      </c>
      <c r="D161" s="236">
        <v>1000</v>
      </c>
      <c r="E161" s="316">
        <f t="shared" si="25"/>
        <v>1.4E-2</v>
      </c>
      <c r="F161" s="317"/>
      <c r="G161" s="236"/>
      <c r="H161" s="317">
        <f t="shared" si="26"/>
        <v>1.4E-2</v>
      </c>
      <c r="I161" s="238">
        <v>1</v>
      </c>
      <c r="J161" s="236" t="s">
        <v>106</v>
      </c>
      <c r="K161" s="316" t="s">
        <v>106</v>
      </c>
      <c r="L161" s="202"/>
    </row>
    <row r="162" spans="1:12" s="200" customFormat="1" ht="12" customHeight="1">
      <c r="A162" s="235">
        <v>2526</v>
      </c>
      <c r="B162" s="253" t="s">
        <v>317</v>
      </c>
      <c r="C162" s="241">
        <v>4.9000000000000004</v>
      </c>
      <c r="D162" s="236">
        <v>1000</v>
      </c>
      <c r="E162" s="316">
        <f>C162/D162</f>
        <v>4.9000000000000007E-3</v>
      </c>
      <c r="F162" s="317">
        <v>0.7</v>
      </c>
      <c r="G162" s="236">
        <v>50</v>
      </c>
      <c r="H162" s="317">
        <f>F162/G162</f>
        <v>1.3999999999999999E-2</v>
      </c>
      <c r="I162" s="238">
        <v>0.01</v>
      </c>
      <c r="J162" s="236" t="s">
        <v>106</v>
      </c>
      <c r="K162" s="316" t="s">
        <v>106</v>
      </c>
      <c r="L162" s="202"/>
    </row>
    <row r="163" spans="1:12" s="200" customFormat="1" ht="12" customHeight="1">
      <c r="A163" s="235">
        <v>2527</v>
      </c>
      <c r="B163" s="253" t="s">
        <v>316</v>
      </c>
      <c r="C163" s="241">
        <v>2.4</v>
      </c>
      <c r="D163" s="236">
        <v>1000</v>
      </c>
      <c r="E163" s="316">
        <f>C163/D163</f>
        <v>2.3999999999999998E-3</v>
      </c>
      <c r="F163" s="317">
        <v>0.22</v>
      </c>
      <c r="G163" s="236">
        <v>50</v>
      </c>
      <c r="H163" s="317">
        <f>F163/G163</f>
        <v>4.4000000000000003E-3</v>
      </c>
      <c r="I163" s="238">
        <v>0.01</v>
      </c>
      <c r="J163" s="236" t="s">
        <v>106</v>
      </c>
      <c r="K163" s="316" t="s">
        <v>106</v>
      </c>
      <c r="L163" s="202"/>
    </row>
    <row r="164" spans="1:12" s="200" customFormat="1" ht="12" customHeight="1">
      <c r="A164" s="235">
        <v>2528</v>
      </c>
      <c r="B164" s="253" t="s">
        <v>126</v>
      </c>
      <c r="C164" s="241">
        <v>250</v>
      </c>
      <c r="D164" s="236">
        <v>1000</v>
      </c>
      <c r="E164" s="316">
        <f t="shared" ref="E164:E169" si="27">C164/D164</f>
        <v>0.25</v>
      </c>
      <c r="F164" s="317">
        <v>500</v>
      </c>
      <c r="G164" s="236">
        <v>50</v>
      </c>
      <c r="H164" s="317">
        <v>10</v>
      </c>
      <c r="I164" s="238">
        <v>0.05</v>
      </c>
      <c r="J164" s="236" t="s">
        <v>21</v>
      </c>
      <c r="K164" s="316" t="s">
        <v>27</v>
      </c>
      <c r="L164" s="202"/>
    </row>
    <row r="165" spans="1:12" s="200" customFormat="1" ht="12" customHeight="1">
      <c r="A165" s="235">
        <v>2529</v>
      </c>
      <c r="B165" s="253" t="s">
        <v>389</v>
      </c>
      <c r="C165" s="241">
        <v>1000</v>
      </c>
      <c r="D165" s="236">
        <v>1000</v>
      </c>
      <c r="E165" s="316">
        <f t="shared" si="27"/>
        <v>1</v>
      </c>
      <c r="F165" s="317"/>
      <c r="G165" s="236"/>
      <c r="H165" s="317">
        <f t="shared" ref="H165" si="28">E165</f>
        <v>1</v>
      </c>
      <c r="I165" s="238">
        <v>0.05</v>
      </c>
      <c r="J165" s="236" t="s">
        <v>21</v>
      </c>
      <c r="K165" s="316" t="s">
        <v>27</v>
      </c>
      <c r="L165" s="202"/>
    </row>
    <row r="166" spans="1:12" s="200" customFormat="1" ht="12" customHeight="1">
      <c r="A166" s="252">
        <v>2530</v>
      </c>
      <c r="B166" s="253" t="s">
        <v>479</v>
      </c>
      <c r="C166" s="241">
        <v>100</v>
      </c>
      <c r="D166" s="236">
        <v>1000</v>
      </c>
      <c r="E166" s="316">
        <f t="shared" si="27"/>
        <v>0.1</v>
      </c>
      <c r="F166" s="317">
        <v>100</v>
      </c>
      <c r="G166" s="236">
        <v>50</v>
      </c>
      <c r="H166" s="317">
        <f>F166/G166</f>
        <v>2</v>
      </c>
      <c r="I166" s="238">
        <v>0.05</v>
      </c>
      <c r="J166" s="236" t="s">
        <v>21</v>
      </c>
      <c r="K166" s="316" t="s">
        <v>27</v>
      </c>
      <c r="L166" s="202"/>
    </row>
    <row r="167" spans="1:12" s="200" customFormat="1" ht="12" customHeight="1">
      <c r="A167" s="235">
        <v>2531</v>
      </c>
      <c r="B167" s="253" t="s">
        <v>128</v>
      </c>
      <c r="C167" s="241">
        <v>90</v>
      </c>
      <c r="D167" s="236">
        <v>1000</v>
      </c>
      <c r="E167" s="316">
        <f t="shared" si="27"/>
        <v>0.09</v>
      </c>
      <c r="F167" s="317">
        <v>0.78</v>
      </c>
      <c r="G167" s="236">
        <v>50</v>
      </c>
      <c r="H167" s="317">
        <f>F167/G167</f>
        <v>1.5600000000000001E-2</v>
      </c>
      <c r="I167" s="238">
        <v>0.05</v>
      </c>
      <c r="J167" s="236" t="s">
        <v>21</v>
      </c>
      <c r="K167" s="316" t="s">
        <v>27</v>
      </c>
      <c r="L167" s="202"/>
    </row>
    <row r="168" spans="1:12" s="200" customFormat="1" ht="12" customHeight="1">
      <c r="A168" s="235">
        <v>2532</v>
      </c>
      <c r="B168" s="253" t="s">
        <v>129</v>
      </c>
      <c r="C168" s="241">
        <v>1000</v>
      </c>
      <c r="D168" s="236">
        <v>1000</v>
      </c>
      <c r="E168" s="316">
        <f t="shared" si="27"/>
        <v>1</v>
      </c>
      <c r="F168" s="317"/>
      <c r="G168" s="236"/>
      <c r="H168" s="317">
        <f>E168</f>
        <v>1</v>
      </c>
      <c r="I168" s="238">
        <v>0.5</v>
      </c>
      <c r="J168" s="236" t="s">
        <v>34</v>
      </c>
      <c r="K168" s="316" t="s">
        <v>22</v>
      </c>
      <c r="L168" s="202"/>
    </row>
    <row r="169" spans="1:12" s="200" customFormat="1" ht="12" customHeight="1">
      <c r="A169" s="235">
        <v>2533</v>
      </c>
      <c r="B169" s="253" t="s">
        <v>130</v>
      </c>
      <c r="C169" s="241">
        <v>250</v>
      </c>
      <c r="D169" s="236">
        <v>5000</v>
      </c>
      <c r="E169" s="316">
        <f t="shared" si="27"/>
        <v>0.05</v>
      </c>
      <c r="F169" s="317"/>
      <c r="G169" s="236"/>
      <c r="H169" s="317">
        <f>E169</f>
        <v>0.05</v>
      </c>
      <c r="I169" s="238">
        <v>0.5</v>
      </c>
      <c r="J169" s="236" t="s">
        <v>34</v>
      </c>
      <c r="K169" s="316" t="s">
        <v>22</v>
      </c>
      <c r="L169" s="202"/>
    </row>
    <row r="170" spans="1:12" s="200" customFormat="1" ht="12" customHeight="1">
      <c r="A170" s="235">
        <v>2534</v>
      </c>
      <c r="B170" s="253" t="s">
        <v>131</v>
      </c>
      <c r="C170" s="241"/>
      <c r="D170" s="236"/>
      <c r="E170" s="316">
        <v>10</v>
      </c>
      <c r="F170" s="317"/>
      <c r="G170" s="236"/>
      <c r="H170" s="317">
        <v>10</v>
      </c>
      <c r="I170" s="238">
        <v>0.05</v>
      </c>
      <c r="J170" s="236" t="s">
        <v>106</v>
      </c>
      <c r="K170" s="316" t="s">
        <v>106</v>
      </c>
      <c r="L170" s="202"/>
    </row>
    <row r="171" spans="1:12" s="200" customFormat="1" ht="12" customHeight="1">
      <c r="A171" s="235">
        <v>2535</v>
      </c>
      <c r="B171" s="253" t="s">
        <v>480</v>
      </c>
      <c r="C171" s="241"/>
      <c r="D171" s="236"/>
      <c r="E171" s="316">
        <v>10</v>
      </c>
      <c r="F171" s="317"/>
      <c r="G171" s="236"/>
      <c r="H171" s="317">
        <v>10</v>
      </c>
      <c r="I171" s="238">
        <v>1</v>
      </c>
      <c r="J171" s="236" t="s">
        <v>106</v>
      </c>
      <c r="K171" s="316" t="s">
        <v>106</v>
      </c>
      <c r="L171" s="202"/>
    </row>
    <row r="172" spans="1:12" ht="12" customHeight="1">
      <c r="A172" s="235">
        <v>2536</v>
      </c>
      <c r="B172" s="253" t="s">
        <v>133</v>
      </c>
      <c r="C172" s="241">
        <v>9100</v>
      </c>
      <c r="D172" s="236">
        <v>5000</v>
      </c>
      <c r="E172" s="316">
        <f t="shared" ref="E172" si="29">C172/D172</f>
        <v>1.82</v>
      </c>
      <c r="F172" s="317"/>
      <c r="G172" s="236"/>
      <c r="H172" s="317">
        <f>E172</f>
        <v>1.82</v>
      </c>
      <c r="I172" s="238">
        <v>0.5</v>
      </c>
      <c r="J172" s="236" t="s">
        <v>34</v>
      </c>
      <c r="K172" s="316" t="s">
        <v>24</v>
      </c>
      <c r="L172" s="202"/>
    </row>
    <row r="173" spans="1:12" ht="12" customHeight="1">
      <c r="A173" s="235">
        <v>2537</v>
      </c>
      <c r="B173" s="253" t="s">
        <v>134</v>
      </c>
      <c r="C173" s="241"/>
      <c r="D173" s="236"/>
      <c r="E173" s="316">
        <v>10</v>
      </c>
      <c r="F173" s="317"/>
      <c r="G173" s="236"/>
      <c r="H173" s="317">
        <v>10</v>
      </c>
      <c r="I173" s="238">
        <v>1</v>
      </c>
      <c r="J173" s="236" t="s">
        <v>106</v>
      </c>
      <c r="K173" s="316" t="s">
        <v>106</v>
      </c>
      <c r="L173" s="202"/>
    </row>
    <row r="174" spans="1:12" s="200" customFormat="1" ht="12" customHeight="1">
      <c r="A174" s="235">
        <v>2538</v>
      </c>
      <c r="B174" s="253" t="s">
        <v>315</v>
      </c>
      <c r="C174" s="241">
        <v>1000</v>
      </c>
      <c r="D174" s="236">
        <v>10000</v>
      </c>
      <c r="E174" s="316">
        <f t="shared" ref="E174:E180" si="30">C174/D174</f>
        <v>0.1</v>
      </c>
      <c r="F174" s="317"/>
      <c r="G174" s="236"/>
      <c r="H174" s="317">
        <f t="shared" ref="H174:H176" si="31">E174</f>
        <v>0.1</v>
      </c>
      <c r="I174" s="238">
        <v>1</v>
      </c>
      <c r="J174" s="236" t="s">
        <v>90</v>
      </c>
      <c r="K174" s="316" t="s">
        <v>22</v>
      </c>
      <c r="L174" s="202"/>
    </row>
    <row r="175" spans="1:12" s="200" customFormat="1" ht="12" customHeight="1">
      <c r="A175" s="235">
        <v>2539</v>
      </c>
      <c r="B175" s="253" t="s">
        <v>314</v>
      </c>
      <c r="C175" s="241">
        <v>1000</v>
      </c>
      <c r="D175" s="236">
        <v>10000</v>
      </c>
      <c r="E175" s="316">
        <f t="shared" si="30"/>
        <v>0.1</v>
      </c>
      <c r="F175" s="317"/>
      <c r="G175" s="236"/>
      <c r="H175" s="317">
        <f t="shared" si="31"/>
        <v>0.1</v>
      </c>
      <c r="I175" s="238">
        <v>0.05</v>
      </c>
      <c r="J175" s="236" t="s">
        <v>21</v>
      </c>
      <c r="K175" s="316" t="s">
        <v>27</v>
      </c>
      <c r="L175" s="202"/>
    </row>
    <row r="176" spans="1:12" s="200" customFormat="1" ht="12" customHeight="1">
      <c r="A176" s="235">
        <v>2540</v>
      </c>
      <c r="B176" s="253" t="s">
        <v>198</v>
      </c>
      <c r="C176" s="241">
        <v>450</v>
      </c>
      <c r="D176" s="236">
        <v>1000</v>
      </c>
      <c r="E176" s="316">
        <f t="shared" si="30"/>
        <v>0.45</v>
      </c>
      <c r="F176" s="317"/>
      <c r="G176" s="236"/>
      <c r="H176" s="317">
        <f t="shared" si="31"/>
        <v>0.45</v>
      </c>
      <c r="I176" s="238">
        <v>0.05</v>
      </c>
      <c r="J176" s="236" t="s">
        <v>21</v>
      </c>
      <c r="K176" s="316" t="s">
        <v>24</v>
      </c>
      <c r="L176" s="202"/>
    </row>
    <row r="177" spans="1:12" ht="12" customHeight="1">
      <c r="A177" s="235">
        <v>2541</v>
      </c>
      <c r="B177" s="253" t="s">
        <v>481</v>
      </c>
      <c r="C177" s="241">
        <v>230</v>
      </c>
      <c r="D177" s="236">
        <v>1000</v>
      </c>
      <c r="E177" s="316">
        <f t="shared" si="30"/>
        <v>0.23</v>
      </c>
      <c r="F177" s="317">
        <v>31</v>
      </c>
      <c r="G177" s="236">
        <v>100</v>
      </c>
      <c r="H177" s="317">
        <f>F177/G177</f>
        <v>0.31</v>
      </c>
      <c r="I177" s="238">
        <v>0.15</v>
      </c>
      <c r="J177" s="236" t="s">
        <v>21</v>
      </c>
      <c r="K177" s="316" t="s">
        <v>22</v>
      </c>
      <c r="L177" s="202"/>
    </row>
    <row r="178" spans="1:12" s="200" customFormat="1" ht="12" customHeight="1">
      <c r="A178" s="235">
        <v>2542</v>
      </c>
      <c r="B178" s="253" t="s">
        <v>137</v>
      </c>
      <c r="C178" s="241"/>
      <c r="D178" s="236"/>
      <c r="E178" s="316">
        <v>10</v>
      </c>
      <c r="F178" s="317"/>
      <c r="G178" s="236"/>
      <c r="H178" s="317">
        <v>10</v>
      </c>
      <c r="I178" s="238">
        <v>0.05</v>
      </c>
      <c r="J178" s="236" t="s">
        <v>106</v>
      </c>
      <c r="K178" s="316" t="s">
        <v>106</v>
      </c>
      <c r="L178" s="202"/>
    </row>
    <row r="179" spans="1:12" s="200" customFormat="1" ht="12" customHeight="1">
      <c r="A179" s="235">
        <v>2543</v>
      </c>
      <c r="B179" s="253" t="s">
        <v>313</v>
      </c>
      <c r="C179" s="241">
        <v>28</v>
      </c>
      <c r="D179" s="236">
        <v>1000</v>
      </c>
      <c r="E179" s="316">
        <f t="shared" si="30"/>
        <v>2.8000000000000001E-2</v>
      </c>
      <c r="F179" s="317">
        <v>0.05</v>
      </c>
      <c r="G179" s="236">
        <v>10</v>
      </c>
      <c r="H179" s="317">
        <f>F179/G179</f>
        <v>5.0000000000000001E-3</v>
      </c>
      <c r="I179" s="238">
        <v>0.05</v>
      </c>
      <c r="J179" s="236" t="s">
        <v>106</v>
      </c>
      <c r="K179" s="316" t="s">
        <v>106</v>
      </c>
      <c r="L179" s="202"/>
    </row>
    <row r="180" spans="1:12" s="200" customFormat="1" ht="12" customHeight="1">
      <c r="A180" s="252">
        <v>2544</v>
      </c>
      <c r="B180" s="253" t="s">
        <v>482</v>
      </c>
      <c r="C180" s="241">
        <v>25</v>
      </c>
      <c r="D180" s="236">
        <v>5000</v>
      </c>
      <c r="E180" s="316">
        <f t="shared" si="30"/>
        <v>5.0000000000000001E-3</v>
      </c>
      <c r="F180" s="317"/>
      <c r="G180" s="236"/>
      <c r="H180" s="317">
        <f t="shared" ref="H180" si="32">E180</f>
        <v>5.0000000000000001E-3</v>
      </c>
      <c r="I180" s="238">
        <v>0.05</v>
      </c>
      <c r="J180" s="236" t="s">
        <v>21</v>
      </c>
      <c r="K180" s="316" t="s">
        <v>27</v>
      </c>
      <c r="L180" s="202"/>
    </row>
    <row r="181" spans="1:12" s="200" customFormat="1" ht="12" customHeight="1">
      <c r="A181" s="235">
        <v>2545</v>
      </c>
      <c r="B181" s="253" t="s">
        <v>201</v>
      </c>
      <c r="C181" s="241">
        <v>113</v>
      </c>
      <c r="D181" s="236">
        <v>5000</v>
      </c>
      <c r="E181" s="329">
        <f>C181/D181</f>
        <v>2.2599999999999999E-2</v>
      </c>
      <c r="F181" s="317"/>
      <c r="G181" s="236"/>
      <c r="H181" s="330">
        <f>+E181</f>
        <v>2.2599999999999999E-2</v>
      </c>
      <c r="I181" s="238">
        <v>0.05</v>
      </c>
      <c r="J181" s="236" t="s">
        <v>21</v>
      </c>
      <c r="K181" s="316" t="s">
        <v>24</v>
      </c>
      <c r="L181" s="202"/>
    </row>
    <row r="182" spans="1:12" s="200" customFormat="1" ht="12" customHeight="1">
      <c r="A182" s="235">
        <v>2546</v>
      </c>
      <c r="B182" s="253" t="s">
        <v>312</v>
      </c>
      <c r="C182" s="241">
        <v>0.17</v>
      </c>
      <c r="D182" s="236">
        <v>1000</v>
      </c>
      <c r="E182" s="316">
        <f>C182/D182</f>
        <v>1.7000000000000001E-4</v>
      </c>
      <c r="F182" s="317">
        <v>6.0000000000000001E-3</v>
      </c>
      <c r="G182" s="236">
        <v>50</v>
      </c>
      <c r="H182" s="317">
        <f>F182/G182</f>
        <v>1.2E-4</v>
      </c>
      <c r="I182" s="238">
        <v>0.01</v>
      </c>
      <c r="J182" s="236" t="s">
        <v>21</v>
      </c>
      <c r="K182" s="316" t="s">
        <v>27</v>
      </c>
      <c r="L182" s="202"/>
    </row>
    <row r="183" spans="1:12" s="200" customFormat="1" ht="12" customHeight="1">
      <c r="A183" s="235">
        <v>2547</v>
      </c>
      <c r="B183" s="253" t="s">
        <v>311</v>
      </c>
      <c r="C183" s="241">
        <v>18</v>
      </c>
      <c r="D183" s="236">
        <v>1000</v>
      </c>
      <c r="E183" s="316">
        <f>C183/D183</f>
        <v>1.7999999999999999E-2</v>
      </c>
      <c r="F183" s="317"/>
      <c r="G183" s="236"/>
      <c r="H183" s="317">
        <f>E183</f>
        <v>1.7999999999999999E-2</v>
      </c>
      <c r="I183" s="238">
        <v>0.01</v>
      </c>
      <c r="J183" s="236" t="s">
        <v>21</v>
      </c>
      <c r="K183" s="316" t="s">
        <v>27</v>
      </c>
      <c r="L183" s="202"/>
    </row>
    <row r="184" spans="1:12" s="200" customFormat="1" ht="12" customHeight="1">
      <c r="A184" s="235">
        <v>2548</v>
      </c>
      <c r="B184" s="253" t="s">
        <v>310</v>
      </c>
      <c r="C184" s="241">
        <v>1972</v>
      </c>
      <c r="D184" s="236">
        <v>1000</v>
      </c>
      <c r="E184" s="316">
        <f>C184/D184</f>
        <v>1.972</v>
      </c>
      <c r="F184" s="317"/>
      <c r="G184" s="236"/>
      <c r="H184" s="330">
        <f>+E184</f>
        <v>1.972</v>
      </c>
      <c r="I184" s="238">
        <v>0.05</v>
      </c>
      <c r="J184" s="236" t="s">
        <v>21</v>
      </c>
      <c r="K184" s="316" t="s">
        <v>24</v>
      </c>
      <c r="L184" s="202"/>
    </row>
    <row r="185" spans="1:12" s="200" customFormat="1" ht="12" customHeight="1">
      <c r="A185" s="235">
        <v>2549</v>
      </c>
      <c r="B185" s="253" t="s">
        <v>139</v>
      </c>
      <c r="C185" s="241">
        <v>2</v>
      </c>
      <c r="D185" s="236">
        <v>1000</v>
      </c>
      <c r="E185" s="316">
        <f t="shared" ref="E185:E239" si="33">C185/D185</f>
        <v>2E-3</v>
      </c>
      <c r="F185" s="317"/>
      <c r="G185" s="236"/>
      <c r="H185" s="317">
        <f t="shared" ref="H185:H189" si="34">E185</f>
        <v>2E-3</v>
      </c>
      <c r="I185" s="238">
        <v>0.5</v>
      </c>
      <c r="J185" s="236" t="s">
        <v>34</v>
      </c>
      <c r="K185" s="316" t="s">
        <v>22</v>
      </c>
      <c r="L185" s="202"/>
    </row>
    <row r="186" spans="1:12" s="200" customFormat="1" ht="12" customHeight="1">
      <c r="A186" s="235">
        <v>2550</v>
      </c>
      <c r="B186" s="253" t="s">
        <v>140</v>
      </c>
      <c r="C186" s="241">
        <v>10</v>
      </c>
      <c r="D186" s="236">
        <v>1000</v>
      </c>
      <c r="E186" s="316">
        <f>C186/D186</f>
        <v>0.01</v>
      </c>
      <c r="F186" s="317"/>
      <c r="G186" s="236"/>
      <c r="H186" s="317">
        <f t="shared" si="34"/>
        <v>0.01</v>
      </c>
      <c r="I186" s="238">
        <v>1</v>
      </c>
      <c r="J186" s="236" t="s">
        <v>90</v>
      </c>
      <c r="K186" s="316" t="s">
        <v>22</v>
      </c>
      <c r="L186" s="202"/>
    </row>
    <row r="187" spans="1:12" s="200" customFormat="1" ht="12" customHeight="1">
      <c r="A187" s="235">
        <v>2551</v>
      </c>
      <c r="B187" s="253" t="s">
        <v>309</v>
      </c>
      <c r="C187" s="241">
        <v>100</v>
      </c>
      <c r="D187" s="236">
        <v>1000</v>
      </c>
      <c r="E187" s="316">
        <f t="shared" ref="E187" si="35">C187/D187</f>
        <v>0.1</v>
      </c>
      <c r="F187" s="317"/>
      <c r="G187" s="236"/>
      <c r="H187" s="317">
        <f t="shared" si="34"/>
        <v>0.1</v>
      </c>
      <c r="I187" s="238">
        <v>0.05</v>
      </c>
      <c r="J187" s="236" t="s">
        <v>21</v>
      </c>
      <c r="K187" s="316" t="s">
        <v>27</v>
      </c>
      <c r="L187" s="202"/>
    </row>
    <row r="188" spans="1:12" s="200" customFormat="1" ht="12" customHeight="1">
      <c r="A188" s="235">
        <v>2552</v>
      </c>
      <c r="B188" s="253" t="s">
        <v>142</v>
      </c>
      <c r="C188" s="241">
        <v>655</v>
      </c>
      <c r="D188" s="236">
        <v>1000</v>
      </c>
      <c r="E188" s="316">
        <f t="shared" si="33"/>
        <v>0.65500000000000003</v>
      </c>
      <c r="F188" s="317"/>
      <c r="G188" s="236"/>
      <c r="H188" s="317">
        <f t="shared" si="34"/>
        <v>0.65500000000000003</v>
      </c>
      <c r="I188" s="238">
        <v>1</v>
      </c>
      <c r="J188" s="236" t="s">
        <v>90</v>
      </c>
      <c r="K188" s="316" t="s">
        <v>24</v>
      </c>
      <c r="L188" s="202"/>
    </row>
    <row r="189" spans="1:12" s="200" customFormat="1" ht="12" customHeight="1">
      <c r="A189" s="235">
        <v>2553</v>
      </c>
      <c r="B189" s="253" t="s">
        <v>143</v>
      </c>
      <c r="C189" s="241">
        <v>530</v>
      </c>
      <c r="D189" s="236">
        <v>1000</v>
      </c>
      <c r="E189" s="316">
        <f t="shared" si="33"/>
        <v>0.53</v>
      </c>
      <c r="F189" s="317"/>
      <c r="G189" s="236"/>
      <c r="H189" s="317">
        <f t="shared" si="34"/>
        <v>0.53</v>
      </c>
      <c r="I189" s="238">
        <v>1</v>
      </c>
      <c r="J189" s="236" t="s">
        <v>90</v>
      </c>
      <c r="K189" s="316" t="s">
        <v>22</v>
      </c>
      <c r="L189" s="202"/>
    </row>
    <row r="190" spans="1:12" s="200" customFormat="1" ht="12" customHeight="1">
      <c r="A190" s="235">
        <v>2554</v>
      </c>
      <c r="B190" s="253" t="s">
        <v>144</v>
      </c>
      <c r="C190" s="241">
        <v>0.2</v>
      </c>
      <c r="D190" s="236">
        <v>1000</v>
      </c>
      <c r="E190" s="316">
        <f t="shared" si="33"/>
        <v>2.0000000000000001E-4</v>
      </c>
      <c r="F190" s="317">
        <v>0.16</v>
      </c>
      <c r="G190" s="236">
        <v>100</v>
      </c>
      <c r="H190" s="317">
        <f>F190/G190</f>
        <v>1.6000000000000001E-3</v>
      </c>
      <c r="I190" s="238">
        <v>1</v>
      </c>
      <c r="J190" s="236" t="s">
        <v>90</v>
      </c>
      <c r="K190" s="316" t="s">
        <v>22</v>
      </c>
      <c r="L190" s="202"/>
    </row>
    <row r="191" spans="1:12" s="200" customFormat="1" ht="12" customHeight="1">
      <c r="A191" s="235">
        <v>2555</v>
      </c>
      <c r="B191" s="253" t="s">
        <v>483</v>
      </c>
      <c r="C191" s="241">
        <v>81</v>
      </c>
      <c r="D191" s="236">
        <v>1000</v>
      </c>
      <c r="E191" s="316">
        <f t="shared" si="33"/>
        <v>8.1000000000000003E-2</v>
      </c>
      <c r="F191" s="317">
        <v>11.7</v>
      </c>
      <c r="G191" s="236">
        <v>50</v>
      </c>
      <c r="H191" s="317">
        <v>0.23400000000000001</v>
      </c>
      <c r="I191" s="238">
        <v>0.05</v>
      </c>
      <c r="J191" s="236" t="s">
        <v>21</v>
      </c>
      <c r="K191" s="316" t="s">
        <v>22</v>
      </c>
      <c r="L191" s="202"/>
    </row>
    <row r="192" spans="1:12" s="200" customFormat="1" ht="12" customHeight="1">
      <c r="A192" s="235">
        <v>2556</v>
      </c>
      <c r="B192" s="253" t="s">
        <v>146</v>
      </c>
      <c r="C192" s="241">
        <v>100</v>
      </c>
      <c r="D192" s="236">
        <v>1000</v>
      </c>
      <c r="E192" s="316">
        <v>0.1</v>
      </c>
      <c r="F192" s="317">
        <v>5.5</v>
      </c>
      <c r="G192" s="236">
        <v>50</v>
      </c>
      <c r="H192" s="317">
        <v>0.11</v>
      </c>
      <c r="I192" s="238">
        <v>0.5</v>
      </c>
      <c r="J192" s="236" t="s">
        <v>34</v>
      </c>
      <c r="K192" s="316" t="s">
        <v>22</v>
      </c>
      <c r="L192" s="202"/>
    </row>
    <row r="193" spans="1:12" ht="12" customHeight="1">
      <c r="A193" s="235">
        <v>2557</v>
      </c>
      <c r="B193" s="253" t="s">
        <v>147</v>
      </c>
      <c r="C193" s="241">
        <v>10</v>
      </c>
      <c r="D193" s="236">
        <v>1000</v>
      </c>
      <c r="E193" s="316">
        <f t="shared" si="33"/>
        <v>0.01</v>
      </c>
      <c r="F193" s="317">
        <v>1</v>
      </c>
      <c r="G193" s="236">
        <v>10</v>
      </c>
      <c r="H193" s="317">
        <f>F193/G193</f>
        <v>0.1</v>
      </c>
      <c r="I193" s="238">
        <v>1</v>
      </c>
      <c r="J193" s="236" t="s">
        <v>90</v>
      </c>
      <c r="K193" s="316" t="s">
        <v>22</v>
      </c>
      <c r="L193" s="202"/>
    </row>
    <row r="194" spans="1:12" s="200" customFormat="1" ht="12" customHeight="1">
      <c r="A194" s="235">
        <v>2558</v>
      </c>
      <c r="B194" s="253" t="s">
        <v>148</v>
      </c>
      <c r="C194" s="241">
        <v>4.2249999999999996</v>
      </c>
      <c r="D194" s="236">
        <v>1000</v>
      </c>
      <c r="E194" s="316">
        <f t="shared" si="33"/>
        <v>4.2249999999999996E-3</v>
      </c>
      <c r="F194" s="317">
        <v>0.11</v>
      </c>
      <c r="G194" s="236">
        <v>50</v>
      </c>
      <c r="H194" s="317">
        <f>F194/G194</f>
        <v>2.2000000000000001E-3</v>
      </c>
      <c r="I194" s="238">
        <v>0.05</v>
      </c>
      <c r="J194" s="236" t="s">
        <v>21</v>
      </c>
      <c r="K194" s="316" t="s">
        <v>24</v>
      </c>
      <c r="L194" s="202"/>
    </row>
    <row r="195" spans="1:12" s="200" customFormat="1" ht="12" customHeight="1">
      <c r="A195" s="235">
        <v>2559</v>
      </c>
      <c r="B195" s="253" t="s">
        <v>149</v>
      </c>
      <c r="C195" s="241">
        <v>0.26</v>
      </c>
      <c r="D195" s="236">
        <v>1000</v>
      </c>
      <c r="E195" s="316">
        <f>C195/D195</f>
        <v>2.6000000000000003E-4</v>
      </c>
      <c r="F195" s="317">
        <v>3.9600000000000003E-2</v>
      </c>
      <c r="G195" s="236">
        <v>50</v>
      </c>
      <c r="H195" s="331">
        <f>F195/G195</f>
        <v>7.9200000000000006E-4</v>
      </c>
      <c r="I195" s="238">
        <v>0.05</v>
      </c>
      <c r="J195" s="236" t="s">
        <v>21</v>
      </c>
      <c r="K195" s="316" t="s">
        <v>24</v>
      </c>
      <c r="L195" s="202"/>
    </row>
    <row r="196" spans="1:12" ht="12" customHeight="1">
      <c r="A196" s="324">
        <v>2560</v>
      </c>
      <c r="B196" s="253" t="s">
        <v>150</v>
      </c>
      <c r="C196" s="241">
        <v>100</v>
      </c>
      <c r="D196" s="236">
        <v>1000</v>
      </c>
      <c r="E196" s="316">
        <f t="shared" si="33"/>
        <v>0.1</v>
      </c>
      <c r="F196" s="317"/>
      <c r="G196" s="236"/>
      <c r="H196" s="317">
        <f t="shared" ref="H196:H232" si="36">E196</f>
        <v>0.1</v>
      </c>
      <c r="I196" s="238">
        <v>0.05</v>
      </c>
      <c r="J196" s="236" t="s">
        <v>21</v>
      </c>
      <c r="K196" s="316" t="s">
        <v>27</v>
      </c>
      <c r="L196" s="202"/>
    </row>
    <row r="197" spans="1:12" s="200" customFormat="1" ht="12" customHeight="1">
      <c r="A197" s="324">
        <v>2561</v>
      </c>
      <c r="B197" s="253" t="s">
        <v>151</v>
      </c>
      <c r="C197" s="241">
        <v>31</v>
      </c>
      <c r="D197" s="236">
        <v>1000</v>
      </c>
      <c r="E197" s="316">
        <f t="shared" si="33"/>
        <v>3.1E-2</v>
      </c>
      <c r="F197" s="317"/>
      <c r="G197" s="236"/>
      <c r="H197" s="317">
        <f t="shared" si="36"/>
        <v>3.1E-2</v>
      </c>
      <c r="I197" s="238">
        <v>0.05</v>
      </c>
      <c r="J197" s="236" t="s">
        <v>21</v>
      </c>
      <c r="K197" s="316" t="s">
        <v>24</v>
      </c>
      <c r="L197" s="202"/>
    </row>
    <row r="198" spans="1:12" s="200" customFormat="1" ht="12" customHeight="1">
      <c r="A198" s="324">
        <v>2562</v>
      </c>
      <c r="B198" s="253" t="s">
        <v>152</v>
      </c>
      <c r="C198" s="241">
        <v>106</v>
      </c>
      <c r="D198" s="236">
        <v>1000</v>
      </c>
      <c r="E198" s="316">
        <f t="shared" si="33"/>
        <v>0.106</v>
      </c>
      <c r="F198" s="317"/>
      <c r="G198" s="236"/>
      <c r="H198" s="317">
        <f t="shared" si="36"/>
        <v>0.106</v>
      </c>
      <c r="I198" s="238">
        <v>0.05</v>
      </c>
      <c r="J198" s="236" t="s">
        <v>21</v>
      </c>
      <c r="K198" s="316" t="s">
        <v>27</v>
      </c>
      <c r="L198" s="202"/>
    </row>
    <row r="199" spans="1:12" s="200" customFormat="1" ht="12" customHeight="1">
      <c r="A199" s="324">
        <v>2563</v>
      </c>
      <c r="B199" s="253" t="s">
        <v>153</v>
      </c>
      <c r="C199" s="241">
        <v>106</v>
      </c>
      <c r="D199" s="236">
        <v>1000</v>
      </c>
      <c r="E199" s="316">
        <f t="shared" si="33"/>
        <v>0.106</v>
      </c>
      <c r="F199" s="317"/>
      <c r="G199" s="236"/>
      <c r="H199" s="317">
        <f t="shared" si="36"/>
        <v>0.106</v>
      </c>
      <c r="I199" s="238">
        <v>0.05</v>
      </c>
      <c r="J199" s="236" t="s">
        <v>21</v>
      </c>
      <c r="K199" s="316" t="s">
        <v>24</v>
      </c>
      <c r="L199" s="202"/>
    </row>
    <row r="200" spans="1:12" s="200" customFormat="1" ht="12" customHeight="1">
      <c r="A200" s="235">
        <v>2564</v>
      </c>
      <c r="B200" s="253" t="s">
        <v>154</v>
      </c>
      <c r="C200" s="241">
        <v>51</v>
      </c>
      <c r="D200" s="236">
        <v>1000</v>
      </c>
      <c r="E200" s="316">
        <v>5.0999999999999997E-2</v>
      </c>
      <c r="F200" s="317"/>
      <c r="G200" s="236"/>
      <c r="H200" s="317">
        <v>5.0999999999999997E-2</v>
      </c>
      <c r="I200" s="238">
        <v>0.05</v>
      </c>
      <c r="J200" s="236" t="s">
        <v>21</v>
      </c>
      <c r="K200" s="316" t="s">
        <v>24</v>
      </c>
      <c r="L200" s="208" t="s">
        <v>405</v>
      </c>
    </row>
    <row r="201" spans="1:12" s="200" customFormat="1" ht="12" customHeight="1">
      <c r="A201" s="324">
        <v>2565</v>
      </c>
      <c r="B201" s="253" t="s">
        <v>155</v>
      </c>
      <c r="C201" s="241">
        <v>138</v>
      </c>
      <c r="D201" s="236">
        <v>1000</v>
      </c>
      <c r="E201" s="316">
        <f t="shared" si="33"/>
        <v>0.13800000000000001</v>
      </c>
      <c r="F201" s="317"/>
      <c r="G201" s="236"/>
      <c r="H201" s="317">
        <f t="shared" si="36"/>
        <v>0.13800000000000001</v>
      </c>
      <c r="I201" s="238">
        <v>0.05</v>
      </c>
      <c r="J201" s="236" t="s">
        <v>106</v>
      </c>
      <c r="K201" s="316" t="s">
        <v>106</v>
      </c>
      <c r="L201" s="202"/>
    </row>
    <row r="202" spans="1:12" s="200" customFormat="1" ht="12" customHeight="1">
      <c r="A202" s="324">
        <v>2566</v>
      </c>
      <c r="B202" s="253" t="s">
        <v>156</v>
      </c>
      <c r="C202" s="241">
        <v>128</v>
      </c>
      <c r="D202" s="236">
        <v>5000</v>
      </c>
      <c r="E202" s="316">
        <f t="shared" si="33"/>
        <v>2.5600000000000001E-2</v>
      </c>
      <c r="F202" s="317"/>
      <c r="G202" s="236"/>
      <c r="H202" s="317">
        <f t="shared" si="36"/>
        <v>2.5600000000000001E-2</v>
      </c>
      <c r="I202" s="238">
        <v>0.05</v>
      </c>
      <c r="J202" s="236" t="s">
        <v>21</v>
      </c>
      <c r="K202" s="316" t="s">
        <v>24</v>
      </c>
      <c r="L202" s="202"/>
    </row>
    <row r="203" spans="1:12" ht="12" customHeight="1">
      <c r="A203" s="324">
        <v>2567</v>
      </c>
      <c r="B203" s="253" t="s">
        <v>157</v>
      </c>
      <c r="C203" s="241">
        <v>30</v>
      </c>
      <c r="D203" s="236">
        <v>1000</v>
      </c>
      <c r="E203" s="316">
        <f t="shared" si="33"/>
        <v>0.03</v>
      </c>
      <c r="F203" s="317"/>
      <c r="G203" s="236"/>
      <c r="H203" s="317">
        <f t="shared" si="36"/>
        <v>0.03</v>
      </c>
      <c r="I203" s="238">
        <v>0.05</v>
      </c>
      <c r="J203" s="236" t="s">
        <v>21</v>
      </c>
      <c r="K203" s="316" t="s">
        <v>27</v>
      </c>
      <c r="L203" s="202"/>
    </row>
    <row r="204" spans="1:12" ht="12" customHeight="1">
      <c r="A204" s="324">
        <v>2568</v>
      </c>
      <c r="B204" s="253" t="s">
        <v>158</v>
      </c>
      <c r="C204" s="241">
        <v>130</v>
      </c>
      <c r="D204" s="236">
        <v>1000</v>
      </c>
      <c r="E204" s="316">
        <f t="shared" si="33"/>
        <v>0.13</v>
      </c>
      <c r="F204" s="317"/>
      <c r="G204" s="236"/>
      <c r="H204" s="317">
        <f t="shared" si="36"/>
        <v>0.13</v>
      </c>
      <c r="I204" s="238">
        <v>0.05</v>
      </c>
      <c r="J204" s="236" t="s">
        <v>21</v>
      </c>
      <c r="K204" s="316" t="s">
        <v>27</v>
      </c>
      <c r="L204" s="202"/>
    </row>
    <row r="205" spans="1:12" ht="12" customHeight="1">
      <c r="A205" s="235">
        <v>2569</v>
      </c>
      <c r="B205" s="253" t="s">
        <v>159</v>
      </c>
      <c r="C205" s="241">
        <v>48</v>
      </c>
      <c r="D205" s="236">
        <v>1000</v>
      </c>
      <c r="E205" s="316">
        <f>C205/D205</f>
        <v>4.8000000000000001E-2</v>
      </c>
      <c r="F205" s="317"/>
      <c r="G205" s="236"/>
      <c r="H205" s="317">
        <f>E205</f>
        <v>4.8000000000000001E-2</v>
      </c>
      <c r="I205" s="238">
        <v>1</v>
      </c>
      <c r="J205" s="236" t="s">
        <v>106</v>
      </c>
      <c r="K205" s="316" t="s">
        <v>106</v>
      </c>
      <c r="L205" s="202"/>
    </row>
    <row r="206" spans="1:12" s="200" customFormat="1" ht="12" customHeight="1">
      <c r="A206" s="235">
        <v>2570</v>
      </c>
      <c r="B206" s="253" t="s">
        <v>160</v>
      </c>
      <c r="C206" s="241">
        <v>100</v>
      </c>
      <c r="D206" s="236">
        <v>1000</v>
      </c>
      <c r="E206" s="316">
        <v>0.1</v>
      </c>
      <c r="F206" s="317">
        <v>10</v>
      </c>
      <c r="G206" s="236">
        <v>50</v>
      </c>
      <c r="H206" s="317">
        <v>0.2</v>
      </c>
      <c r="I206" s="238">
        <v>0.05</v>
      </c>
      <c r="J206" s="236" t="s">
        <v>21</v>
      </c>
      <c r="K206" s="316" t="s">
        <v>24</v>
      </c>
      <c r="L206" s="202"/>
    </row>
    <row r="207" spans="1:12" s="200" customFormat="1" ht="12" customHeight="1">
      <c r="A207" s="235">
        <v>2571</v>
      </c>
      <c r="B207" s="253" t="s">
        <v>308</v>
      </c>
      <c r="C207" s="241">
        <v>31.2</v>
      </c>
      <c r="D207" s="236">
        <v>1000</v>
      </c>
      <c r="E207" s="316">
        <f t="shared" si="33"/>
        <v>3.1199999999999999E-2</v>
      </c>
      <c r="F207" s="317"/>
      <c r="G207" s="236"/>
      <c r="H207" s="317">
        <f>E207</f>
        <v>3.1199999999999999E-2</v>
      </c>
      <c r="I207" s="238">
        <v>0.05</v>
      </c>
      <c r="J207" s="236" t="s">
        <v>21</v>
      </c>
      <c r="K207" s="316" t="s">
        <v>24</v>
      </c>
      <c r="L207" s="202"/>
    </row>
    <row r="208" spans="1:12" s="200" customFormat="1" ht="12" customHeight="1">
      <c r="A208" s="324">
        <v>2572</v>
      </c>
      <c r="B208" s="253" t="s">
        <v>162</v>
      </c>
      <c r="C208" s="241">
        <v>208</v>
      </c>
      <c r="D208" s="236">
        <v>5000</v>
      </c>
      <c r="E208" s="316">
        <f t="shared" si="33"/>
        <v>4.1599999999999998E-2</v>
      </c>
      <c r="F208" s="317"/>
      <c r="G208" s="236"/>
      <c r="H208" s="317">
        <f t="shared" si="36"/>
        <v>4.1599999999999998E-2</v>
      </c>
      <c r="I208" s="238">
        <v>0.05</v>
      </c>
      <c r="J208" s="236" t="s">
        <v>21</v>
      </c>
      <c r="K208" s="316" t="s">
        <v>24</v>
      </c>
      <c r="L208" s="202"/>
    </row>
    <row r="209" spans="1:12" s="200" customFormat="1" ht="12" customHeight="1">
      <c r="A209" s="324">
        <v>2573</v>
      </c>
      <c r="B209" s="253" t="s">
        <v>163</v>
      </c>
      <c r="C209" s="241">
        <v>95</v>
      </c>
      <c r="D209" s="236">
        <v>5000</v>
      </c>
      <c r="E209" s="316">
        <f t="shared" si="33"/>
        <v>1.9E-2</v>
      </c>
      <c r="F209" s="317"/>
      <c r="G209" s="236"/>
      <c r="H209" s="317">
        <f t="shared" si="36"/>
        <v>1.9E-2</v>
      </c>
      <c r="I209" s="238">
        <v>0.05</v>
      </c>
      <c r="J209" s="236" t="s">
        <v>21</v>
      </c>
      <c r="K209" s="316" t="s">
        <v>24</v>
      </c>
      <c r="L209" s="202"/>
    </row>
    <row r="210" spans="1:12" s="200" customFormat="1" ht="12" customHeight="1">
      <c r="A210" s="324">
        <v>2574</v>
      </c>
      <c r="B210" s="253" t="s">
        <v>164</v>
      </c>
      <c r="C210" s="241">
        <v>6500</v>
      </c>
      <c r="D210" s="236">
        <v>1000</v>
      </c>
      <c r="E210" s="316">
        <f t="shared" si="33"/>
        <v>6.5</v>
      </c>
      <c r="F210" s="317"/>
      <c r="G210" s="236"/>
      <c r="H210" s="317">
        <f t="shared" si="36"/>
        <v>6.5</v>
      </c>
      <c r="I210" s="238">
        <v>0.05</v>
      </c>
      <c r="J210" s="236" t="s">
        <v>21</v>
      </c>
      <c r="K210" s="316" t="s">
        <v>27</v>
      </c>
      <c r="L210" s="202"/>
    </row>
    <row r="211" spans="1:12" ht="12" customHeight="1">
      <c r="A211" s="235">
        <v>2575</v>
      </c>
      <c r="B211" s="253" t="s">
        <v>165</v>
      </c>
      <c r="C211" s="241">
        <v>911</v>
      </c>
      <c r="D211" s="236">
        <v>1000</v>
      </c>
      <c r="E211" s="316">
        <f t="shared" si="33"/>
        <v>0.91100000000000003</v>
      </c>
      <c r="F211" s="317">
        <v>88</v>
      </c>
      <c r="G211" s="236">
        <v>10</v>
      </c>
      <c r="H211" s="317">
        <f>F211/G211</f>
        <v>8.8000000000000007</v>
      </c>
      <c r="I211" s="238">
        <v>0.05</v>
      </c>
      <c r="J211" s="236" t="s">
        <v>21</v>
      </c>
      <c r="K211" s="316" t="s">
        <v>27</v>
      </c>
      <c r="L211" s="202"/>
    </row>
    <row r="212" spans="1:12" s="200" customFormat="1" ht="12" customHeight="1">
      <c r="A212" s="235">
        <v>2576</v>
      </c>
      <c r="B212" s="253" t="s">
        <v>166</v>
      </c>
      <c r="C212" s="241">
        <v>4400</v>
      </c>
      <c r="D212" s="236">
        <v>1000</v>
      </c>
      <c r="E212" s="316">
        <f>C212/D212</f>
        <v>4.4000000000000004</v>
      </c>
      <c r="F212" s="317">
        <v>100</v>
      </c>
      <c r="G212" s="236">
        <v>10</v>
      </c>
      <c r="H212" s="317">
        <f>F212/G212</f>
        <v>10</v>
      </c>
      <c r="I212" s="238">
        <v>0.05</v>
      </c>
      <c r="J212" s="236" t="s">
        <v>21</v>
      </c>
      <c r="K212" s="316" t="s">
        <v>27</v>
      </c>
      <c r="L212" s="202"/>
    </row>
    <row r="213" spans="1:12" s="200" customFormat="1" ht="12" customHeight="1">
      <c r="A213" s="235">
        <v>2577</v>
      </c>
      <c r="B213" s="253" t="s">
        <v>167</v>
      </c>
      <c r="C213" s="241">
        <v>500</v>
      </c>
      <c r="D213" s="236">
        <v>1000</v>
      </c>
      <c r="E213" s="316">
        <f t="shared" ref="E213" si="37">C213/D213</f>
        <v>0.5</v>
      </c>
      <c r="F213" s="317"/>
      <c r="G213" s="236"/>
      <c r="H213" s="317">
        <f t="shared" ref="H213" si="38">E213</f>
        <v>0.5</v>
      </c>
      <c r="I213" s="238">
        <v>0.05</v>
      </c>
      <c r="J213" s="236" t="s">
        <v>21</v>
      </c>
      <c r="K213" s="316" t="s">
        <v>24</v>
      </c>
      <c r="L213" s="202"/>
    </row>
    <row r="214" spans="1:12" ht="12" customHeight="1">
      <c r="A214" s="235">
        <v>2578</v>
      </c>
      <c r="B214" s="253" t="s">
        <v>168</v>
      </c>
      <c r="C214" s="241">
        <v>3940</v>
      </c>
      <c r="D214" s="236">
        <v>5000</v>
      </c>
      <c r="E214" s="316">
        <f t="shared" si="33"/>
        <v>0.78800000000000003</v>
      </c>
      <c r="F214" s="317"/>
      <c r="G214" s="236"/>
      <c r="H214" s="317">
        <f t="shared" si="36"/>
        <v>0.78800000000000003</v>
      </c>
      <c r="I214" s="238">
        <v>0.05</v>
      </c>
      <c r="J214" s="236" t="s">
        <v>21</v>
      </c>
      <c r="K214" s="316" t="s">
        <v>24</v>
      </c>
      <c r="L214" s="202" t="s">
        <v>406</v>
      </c>
    </row>
    <row r="215" spans="1:12" ht="12" customHeight="1">
      <c r="A215" s="235">
        <v>2579</v>
      </c>
      <c r="B215" s="253" t="s">
        <v>169</v>
      </c>
      <c r="C215" s="241">
        <v>1254</v>
      </c>
      <c r="D215" s="236">
        <v>1000</v>
      </c>
      <c r="E215" s="316">
        <f t="shared" si="33"/>
        <v>1.254</v>
      </c>
      <c r="F215" s="317"/>
      <c r="G215" s="236"/>
      <c r="H215" s="317">
        <f t="shared" si="36"/>
        <v>1.254</v>
      </c>
      <c r="I215" s="238">
        <v>0.05</v>
      </c>
      <c r="J215" s="236" t="s">
        <v>21</v>
      </c>
      <c r="K215" s="316" t="s">
        <v>24</v>
      </c>
      <c r="L215" s="202" t="s">
        <v>406</v>
      </c>
    </row>
    <row r="216" spans="1:12" s="200" customFormat="1" ht="12" customHeight="1">
      <c r="A216" s="235">
        <v>2580</v>
      </c>
      <c r="B216" s="253" t="s">
        <v>170</v>
      </c>
      <c r="C216" s="241">
        <v>943</v>
      </c>
      <c r="D216" s="236">
        <v>1000</v>
      </c>
      <c r="E216" s="316">
        <f t="shared" si="33"/>
        <v>0.94299999999999995</v>
      </c>
      <c r="F216" s="317">
        <v>320</v>
      </c>
      <c r="G216" s="236">
        <v>50</v>
      </c>
      <c r="H216" s="317">
        <f>F216/G216</f>
        <v>6.4</v>
      </c>
      <c r="I216" s="238">
        <v>0.5</v>
      </c>
      <c r="J216" s="236" t="s">
        <v>34</v>
      </c>
      <c r="K216" s="316" t="s">
        <v>24</v>
      </c>
      <c r="L216" s="202"/>
    </row>
    <row r="217" spans="1:12" s="200" customFormat="1" ht="12" customHeight="1">
      <c r="A217" s="235">
        <v>2581</v>
      </c>
      <c r="B217" s="253" t="s">
        <v>171</v>
      </c>
      <c r="C217" s="241">
        <v>32000</v>
      </c>
      <c r="D217" s="236">
        <v>1000</v>
      </c>
      <c r="E217" s="316">
        <f t="shared" si="33"/>
        <v>32</v>
      </c>
      <c r="F217" s="240"/>
      <c r="G217" s="236"/>
      <c r="H217" s="237">
        <f t="shared" ref="H217" si="39">E217</f>
        <v>32</v>
      </c>
      <c r="I217" s="238">
        <v>0.05</v>
      </c>
      <c r="J217" s="236" t="s">
        <v>21</v>
      </c>
      <c r="K217" s="316" t="s">
        <v>27</v>
      </c>
      <c r="L217" s="202"/>
    </row>
    <row r="218" spans="1:12" s="200" customFormat="1" ht="12" customHeight="1">
      <c r="A218" s="235">
        <v>2582</v>
      </c>
      <c r="B218" s="253" t="s">
        <v>172</v>
      </c>
      <c r="C218" s="241">
        <v>500</v>
      </c>
      <c r="D218" s="236">
        <v>1000</v>
      </c>
      <c r="E218" s="316">
        <f t="shared" si="33"/>
        <v>0.5</v>
      </c>
      <c r="F218" s="317"/>
      <c r="G218" s="236"/>
      <c r="H218" s="317">
        <f>E218</f>
        <v>0.5</v>
      </c>
      <c r="I218" s="238">
        <v>0.05</v>
      </c>
      <c r="J218" s="236" t="s">
        <v>21</v>
      </c>
      <c r="K218" s="316" t="s">
        <v>24</v>
      </c>
      <c r="L218" s="202"/>
    </row>
    <row r="219" spans="1:12" s="200" customFormat="1" ht="12" customHeight="1">
      <c r="A219" s="235">
        <v>2583</v>
      </c>
      <c r="B219" s="253" t="s">
        <v>173</v>
      </c>
      <c r="C219" s="332">
        <v>762.5</v>
      </c>
      <c r="D219" s="236">
        <v>1000</v>
      </c>
      <c r="E219" s="333">
        <f t="shared" si="33"/>
        <v>0.76249999999999996</v>
      </c>
      <c r="F219" s="317"/>
      <c r="G219" s="236"/>
      <c r="H219" s="334">
        <f>E219</f>
        <v>0.76249999999999996</v>
      </c>
      <c r="I219" s="238">
        <v>0.05</v>
      </c>
      <c r="J219" s="236" t="s">
        <v>21</v>
      </c>
      <c r="K219" s="316" t="s">
        <v>24</v>
      </c>
      <c r="L219" s="202"/>
    </row>
    <row r="220" spans="1:12" s="200" customFormat="1" ht="12" customHeight="1">
      <c r="A220" s="235">
        <v>2584</v>
      </c>
      <c r="B220" s="253" t="s">
        <v>174</v>
      </c>
      <c r="C220" s="241">
        <v>109</v>
      </c>
      <c r="D220" s="236">
        <v>1000</v>
      </c>
      <c r="E220" s="316">
        <f t="shared" si="33"/>
        <v>0.109</v>
      </c>
      <c r="F220" s="317">
        <v>172.5</v>
      </c>
      <c r="G220" s="236">
        <v>50</v>
      </c>
      <c r="H220" s="317">
        <f>F220/G220</f>
        <v>3.45</v>
      </c>
      <c r="I220" s="238">
        <v>0.05</v>
      </c>
      <c r="J220" s="236" t="s">
        <v>21</v>
      </c>
      <c r="K220" s="316" t="s">
        <v>24</v>
      </c>
      <c r="L220" s="202"/>
    </row>
    <row r="221" spans="1:12" s="200" customFormat="1" ht="12" customHeight="1">
      <c r="A221" s="235">
        <v>2585</v>
      </c>
      <c r="B221" s="253" t="s">
        <v>175</v>
      </c>
      <c r="C221" s="241">
        <v>969</v>
      </c>
      <c r="D221" s="236">
        <v>1000</v>
      </c>
      <c r="E221" s="316">
        <f t="shared" si="33"/>
        <v>0.96899999999999997</v>
      </c>
      <c r="F221" s="317">
        <v>0.5</v>
      </c>
      <c r="G221" s="236">
        <v>50</v>
      </c>
      <c r="H221" s="317">
        <f>F221/G221</f>
        <v>0.01</v>
      </c>
      <c r="I221" s="238">
        <v>0.05</v>
      </c>
      <c r="J221" s="236" t="s">
        <v>21</v>
      </c>
      <c r="K221" s="316" t="s">
        <v>24</v>
      </c>
      <c r="L221" s="197"/>
    </row>
    <row r="222" spans="1:12" ht="12" customHeight="1">
      <c r="A222" s="235">
        <v>2586</v>
      </c>
      <c r="B222" s="253" t="s">
        <v>176</v>
      </c>
      <c r="C222" s="241">
        <v>841</v>
      </c>
      <c r="D222" s="236">
        <v>1000</v>
      </c>
      <c r="E222" s="316">
        <f t="shared" si="33"/>
        <v>0.84099999999999997</v>
      </c>
      <c r="F222" s="317"/>
      <c r="G222" s="236"/>
      <c r="H222" s="317">
        <f t="shared" si="36"/>
        <v>0.84099999999999997</v>
      </c>
      <c r="I222" s="238">
        <v>0.05</v>
      </c>
      <c r="J222" s="236" t="s">
        <v>21</v>
      </c>
      <c r="K222" s="316" t="s">
        <v>24</v>
      </c>
    </row>
    <row r="223" spans="1:12" ht="12" customHeight="1">
      <c r="A223" s="324">
        <v>2587</v>
      </c>
      <c r="B223" s="253" t="s">
        <v>177</v>
      </c>
      <c r="C223" s="241">
        <v>1000</v>
      </c>
      <c r="D223" s="236">
        <v>5000</v>
      </c>
      <c r="E223" s="316">
        <f t="shared" si="33"/>
        <v>0.2</v>
      </c>
      <c r="F223" s="317"/>
      <c r="G223" s="236"/>
      <c r="H223" s="317">
        <f t="shared" si="36"/>
        <v>0.2</v>
      </c>
      <c r="I223" s="238">
        <v>0.5</v>
      </c>
      <c r="J223" s="236" t="s">
        <v>34</v>
      </c>
      <c r="K223" s="316" t="s">
        <v>24</v>
      </c>
    </row>
    <row r="224" spans="1:12" ht="12" customHeight="1">
      <c r="A224" s="324">
        <v>2588</v>
      </c>
      <c r="B224" s="253" t="s">
        <v>178</v>
      </c>
      <c r="C224" s="241">
        <v>4400</v>
      </c>
      <c r="D224" s="236">
        <v>1000</v>
      </c>
      <c r="E224" s="316">
        <f t="shared" si="33"/>
        <v>4.4000000000000004</v>
      </c>
      <c r="F224" s="317"/>
      <c r="G224" s="236"/>
      <c r="H224" s="317">
        <f t="shared" si="36"/>
        <v>4.4000000000000004</v>
      </c>
      <c r="I224" s="238">
        <v>0.5</v>
      </c>
      <c r="J224" s="236" t="s">
        <v>34</v>
      </c>
      <c r="K224" s="316" t="s">
        <v>24</v>
      </c>
    </row>
    <row r="225" spans="1:12" ht="12" customHeight="1">
      <c r="A225" s="324">
        <v>2589</v>
      </c>
      <c r="B225" s="253" t="s">
        <v>179</v>
      </c>
      <c r="C225" s="241">
        <v>1.8</v>
      </c>
      <c r="D225" s="236">
        <v>1000</v>
      </c>
      <c r="E225" s="316">
        <f t="shared" si="33"/>
        <v>1.8E-3</v>
      </c>
      <c r="F225" s="317"/>
      <c r="G225" s="236"/>
      <c r="H225" s="317">
        <f t="shared" si="36"/>
        <v>1.8E-3</v>
      </c>
      <c r="I225" s="238">
        <v>0.05</v>
      </c>
      <c r="J225" s="236" t="s">
        <v>21</v>
      </c>
      <c r="K225" s="316" t="s">
        <v>24</v>
      </c>
    </row>
    <row r="226" spans="1:12" ht="12" customHeight="1">
      <c r="A226" s="324">
        <v>2590</v>
      </c>
      <c r="B226" s="253" t="s">
        <v>180</v>
      </c>
      <c r="C226" s="241">
        <v>100</v>
      </c>
      <c r="D226" s="236">
        <v>5000</v>
      </c>
      <c r="E226" s="316">
        <f t="shared" si="33"/>
        <v>0.02</v>
      </c>
      <c r="F226" s="317"/>
      <c r="G226" s="236"/>
      <c r="H226" s="317">
        <f t="shared" si="36"/>
        <v>0.02</v>
      </c>
      <c r="I226" s="238">
        <v>0.5</v>
      </c>
      <c r="J226" s="236" t="s">
        <v>34</v>
      </c>
      <c r="K226" s="316" t="s">
        <v>24</v>
      </c>
    </row>
    <row r="227" spans="1:12" s="209" customFormat="1" ht="12" customHeight="1">
      <c r="A227" s="235">
        <v>2591</v>
      </c>
      <c r="B227" s="253" t="s">
        <v>181</v>
      </c>
      <c r="C227" s="241">
        <v>10000</v>
      </c>
      <c r="D227" s="236">
        <v>10000</v>
      </c>
      <c r="E227" s="316">
        <f t="shared" si="33"/>
        <v>1</v>
      </c>
      <c r="F227" s="317"/>
      <c r="G227" s="236"/>
      <c r="H227" s="317">
        <f t="shared" si="36"/>
        <v>1</v>
      </c>
      <c r="I227" s="238">
        <v>0.05</v>
      </c>
      <c r="J227" s="236" t="s">
        <v>21</v>
      </c>
      <c r="K227" s="316" t="s">
        <v>24</v>
      </c>
      <c r="L227" s="202"/>
    </row>
    <row r="228" spans="1:12" s="209" customFormat="1" ht="12" customHeight="1">
      <c r="A228" s="235">
        <v>2592</v>
      </c>
      <c r="B228" s="253" t="s">
        <v>182</v>
      </c>
      <c r="C228" s="241">
        <v>100</v>
      </c>
      <c r="D228" s="236">
        <v>1000</v>
      </c>
      <c r="E228" s="316">
        <f>C228/D228</f>
        <v>0.1</v>
      </c>
      <c r="F228" s="317">
        <v>100</v>
      </c>
      <c r="G228" s="236">
        <v>50</v>
      </c>
      <c r="H228" s="317">
        <f>F228/G228</f>
        <v>2</v>
      </c>
      <c r="I228" s="238">
        <v>0.05</v>
      </c>
      <c r="J228" s="236" t="s">
        <v>21</v>
      </c>
      <c r="K228" s="316" t="s">
        <v>27</v>
      </c>
      <c r="L228" s="197"/>
    </row>
    <row r="229" spans="1:12" s="209" customFormat="1" ht="12" customHeight="1">
      <c r="A229" s="235">
        <v>2593</v>
      </c>
      <c r="B229" s="253" t="s">
        <v>183</v>
      </c>
      <c r="C229" s="241">
        <v>209</v>
      </c>
      <c r="D229" s="236">
        <v>5000</v>
      </c>
      <c r="E229" s="316">
        <f t="shared" si="33"/>
        <v>4.1799999999999997E-2</v>
      </c>
      <c r="F229" s="317"/>
      <c r="G229" s="236"/>
      <c r="H229" s="317">
        <f t="shared" si="36"/>
        <v>4.1799999999999997E-2</v>
      </c>
      <c r="I229" s="238">
        <v>1</v>
      </c>
      <c r="J229" s="236" t="s">
        <v>90</v>
      </c>
      <c r="K229" s="316" t="s">
        <v>24</v>
      </c>
      <c r="L229" s="197"/>
    </row>
    <row r="230" spans="1:12" s="209" customFormat="1" ht="12" customHeight="1">
      <c r="A230" s="235">
        <v>2594</v>
      </c>
      <c r="B230" s="253" t="s">
        <v>307</v>
      </c>
      <c r="C230" s="241">
        <v>188</v>
      </c>
      <c r="D230" s="236">
        <v>5000</v>
      </c>
      <c r="E230" s="316">
        <f t="shared" si="33"/>
        <v>3.7600000000000001E-2</v>
      </c>
      <c r="F230" s="317"/>
      <c r="G230" s="236"/>
      <c r="H230" s="317">
        <f t="shared" si="36"/>
        <v>3.7600000000000001E-2</v>
      </c>
      <c r="I230" s="238">
        <v>1</v>
      </c>
      <c r="J230" s="236" t="s">
        <v>90</v>
      </c>
      <c r="K230" s="316" t="s">
        <v>24</v>
      </c>
      <c r="L230" s="197"/>
    </row>
    <row r="231" spans="1:12" s="209" customFormat="1" ht="12" customHeight="1">
      <c r="A231" s="235">
        <v>2595</v>
      </c>
      <c r="B231" s="253" t="s">
        <v>185</v>
      </c>
      <c r="C231" s="241">
        <v>600</v>
      </c>
      <c r="D231" s="236">
        <v>1000</v>
      </c>
      <c r="E231" s="316">
        <f>C231/D231</f>
        <v>0.6</v>
      </c>
      <c r="F231" s="317">
        <v>12.5</v>
      </c>
      <c r="G231" s="236">
        <v>50</v>
      </c>
      <c r="H231" s="317">
        <f>F231/G231</f>
        <v>0.25</v>
      </c>
      <c r="I231" s="238">
        <v>0.05</v>
      </c>
      <c r="J231" s="236" t="s">
        <v>21</v>
      </c>
      <c r="K231" s="316" t="s">
        <v>24</v>
      </c>
      <c r="L231" s="197"/>
    </row>
    <row r="232" spans="1:12" s="209" customFormat="1" ht="12" customHeight="1">
      <c r="A232" s="235">
        <v>2596</v>
      </c>
      <c r="B232" s="253" t="s">
        <v>186</v>
      </c>
      <c r="C232" s="241">
        <v>490</v>
      </c>
      <c r="D232" s="236">
        <v>1000</v>
      </c>
      <c r="E232" s="316">
        <f t="shared" si="33"/>
        <v>0.49</v>
      </c>
      <c r="F232" s="317"/>
      <c r="G232" s="236"/>
      <c r="H232" s="317">
        <f t="shared" si="36"/>
        <v>0.49</v>
      </c>
      <c r="I232" s="238">
        <v>0.05</v>
      </c>
      <c r="J232" s="236" t="s">
        <v>21</v>
      </c>
      <c r="K232" s="316" t="s">
        <v>24</v>
      </c>
      <c r="L232" s="197"/>
    </row>
    <row r="233" spans="1:12" s="209" customFormat="1" ht="12" customHeight="1">
      <c r="A233" s="235">
        <v>2597</v>
      </c>
      <c r="B233" s="253" t="s">
        <v>306</v>
      </c>
      <c r="C233" s="241">
        <v>18</v>
      </c>
      <c r="D233" s="236">
        <v>1000</v>
      </c>
      <c r="E233" s="316">
        <f t="shared" si="33"/>
        <v>1.7999999999999999E-2</v>
      </c>
      <c r="F233" s="317">
        <v>3.3</v>
      </c>
      <c r="G233" s="236">
        <v>100</v>
      </c>
      <c r="H233" s="317">
        <f>F233/G233</f>
        <v>3.3000000000000002E-2</v>
      </c>
      <c r="I233" s="238">
        <v>0.05</v>
      </c>
      <c r="J233" s="236" t="s">
        <v>21</v>
      </c>
      <c r="K233" s="316" t="s">
        <v>24</v>
      </c>
      <c r="L233" s="197"/>
    </row>
    <row r="234" spans="1:12">
      <c r="A234" s="235">
        <v>2598</v>
      </c>
      <c r="B234" s="253" t="s">
        <v>188</v>
      </c>
      <c r="C234" s="241">
        <v>75</v>
      </c>
      <c r="D234" s="236">
        <v>1000</v>
      </c>
      <c r="E234" s="316">
        <f>C234/D234</f>
        <v>7.4999999999999997E-2</v>
      </c>
      <c r="F234" s="317">
        <v>5.6</v>
      </c>
      <c r="G234" s="236">
        <v>50</v>
      </c>
      <c r="H234" s="317">
        <f>F234/G234</f>
        <v>0.11199999999999999</v>
      </c>
      <c r="I234" s="238">
        <v>1</v>
      </c>
      <c r="J234" s="236" t="s">
        <v>90</v>
      </c>
      <c r="K234" s="316" t="s">
        <v>24</v>
      </c>
    </row>
    <row r="235" spans="1:12">
      <c r="A235" s="324">
        <v>2599</v>
      </c>
      <c r="B235" s="253" t="s">
        <v>189</v>
      </c>
      <c r="C235" s="238">
        <v>100</v>
      </c>
      <c r="D235" s="236">
        <v>1000</v>
      </c>
      <c r="E235" s="239">
        <f t="shared" si="33"/>
        <v>0.1</v>
      </c>
      <c r="F235" s="240">
        <v>120</v>
      </c>
      <c r="G235" s="236">
        <v>100</v>
      </c>
      <c r="H235" s="237">
        <f>F235/G235</f>
        <v>1.2</v>
      </c>
      <c r="I235" s="238">
        <v>0.5</v>
      </c>
      <c r="J235" s="236" t="s">
        <v>34</v>
      </c>
      <c r="K235" s="316" t="s">
        <v>24</v>
      </c>
    </row>
    <row r="236" spans="1:12">
      <c r="A236" s="324">
        <v>2600</v>
      </c>
      <c r="B236" s="253" t="s">
        <v>190</v>
      </c>
      <c r="C236" s="238">
        <v>120</v>
      </c>
      <c r="D236" s="236">
        <v>1000</v>
      </c>
      <c r="E236" s="239">
        <f t="shared" si="33"/>
        <v>0.12</v>
      </c>
      <c r="F236" s="240">
        <v>120</v>
      </c>
      <c r="G236" s="236">
        <v>100</v>
      </c>
      <c r="H236" s="237">
        <f>F236/G236</f>
        <v>1.2</v>
      </c>
      <c r="I236" s="238">
        <v>1</v>
      </c>
      <c r="J236" s="236" t="s">
        <v>90</v>
      </c>
      <c r="K236" s="316" t="s">
        <v>24</v>
      </c>
    </row>
    <row r="237" spans="1:12">
      <c r="A237" s="324">
        <v>2601</v>
      </c>
      <c r="B237" s="253" t="s">
        <v>191</v>
      </c>
      <c r="C237" s="238">
        <v>120</v>
      </c>
      <c r="D237" s="236">
        <v>1000</v>
      </c>
      <c r="E237" s="239">
        <f t="shared" si="33"/>
        <v>0.12</v>
      </c>
      <c r="F237" s="240">
        <v>120</v>
      </c>
      <c r="G237" s="236">
        <v>100</v>
      </c>
      <c r="H237" s="237">
        <f>F237/G237</f>
        <v>1.2</v>
      </c>
      <c r="I237" s="238">
        <v>0.5</v>
      </c>
      <c r="J237" s="236" t="s">
        <v>34</v>
      </c>
      <c r="K237" s="316" t="s">
        <v>24</v>
      </c>
    </row>
    <row r="238" spans="1:12">
      <c r="A238" s="324">
        <v>2602</v>
      </c>
      <c r="B238" s="253" t="s">
        <v>192</v>
      </c>
      <c r="C238" s="238">
        <v>38</v>
      </c>
      <c r="D238" s="236">
        <v>1000</v>
      </c>
      <c r="E238" s="239">
        <f t="shared" si="33"/>
        <v>3.7999999999999999E-2</v>
      </c>
      <c r="F238" s="240"/>
      <c r="G238" s="236"/>
      <c r="H238" s="237">
        <f t="shared" ref="H238:H242" si="40">E238</f>
        <v>3.7999999999999999E-2</v>
      </c>
      <c r="I238" s="238">
        <v>1</v>
      </c>
      <c r="J238" s="236" t="s">
        <v>90</v>
      </c>
      <c r="K238" s="316" t="s">
        <v>24</v>
      </c>
    </row>
    <row r="239" spans="1:12">
      <c r="A239" s="235">
        <v>2603</v>
      </c>
      <c r="B239" s="253" t="s">
        <v>305</v>
      </c>
      <c r="C239" s="238">
        <v>100</v>
      </c>
      <c r="D239" s="236">
        <v>5000</v>
      </c>
      <c r="E239" s="239">
        <f t="shared" si="33"/>
        <v>0.02</v>
      </c>
      <c r="F239" s="240"/>
      <c r="G239" s="236"/>
      <c r="H239" s="237">
        <f t="shared" si="40"/>
        <v>0.02</v>
      </c>
      <c r="I239" s="238">
        <v>1</v>
      </c>
      <c r="J239" s="236" t="s">
        <v>90</v>
      </c>
      <c r="K239" s="316" t="s">
        <v>22</v>
      </c>
    </row>
    <row r="240" spans="1:12">
      <c r="A240" s="235">
        <v>2604</v>
      </c>
      <c r="B240" s="253" t="s">
        <v>193</v>
      </c>
      <c r="C240" s="238">
        <v>13</v>
      </c>
      <c r="D240" s="236">
        <v>5000</v>
      </c>
      <c r="E240" s="239">
        <f>C240/D240</f>
        <v>2.5999999999999999E-3</v>
      </c>
      <c r="F240" s="240"/>
      <c r="G240" s="236"/>
      <c r="H240" s="237">
        <f t="shared" si="40"/>
        <v>2.5999999999999999E-3</v>
      </c>
      <c r="I240" s="238">
        <v>1</v>
      </c>
      <c r="J240" s="236" t="s">
        <v>24</v>
      </c>
      <c r="K240" s="316" t="s">
        <v>24</v>
      </c>
    </row>
    <row r="241" spans="1:11">
      <c r="A241" s="235">
        <v>2605</v>
      </c>
      <c r="B241" s="253" t="s">
        <v>194</v>
      </c>
      <c r="C241" s="241">
        <v>40.700000000000003</v>
      </c>
      <c r="D241" s="236">
        <v>1000</v>
      </c>
      <c r="E241" s="316">
        <f>C241/D241</f>
        <v>4.07E-2</v>
      </c>
      <c r="F241" s="317"/>
      <c r="G241" s="236"/>
      <c r="H241" s="317">
        <f>E241</f>
        <v>4.07E-2</v>
      </c>
      <c r="I241" s="238">
        <v>0.05</v>
      </c>
      <c r="J241" s="236" t="s">
        <v>21</v>
      </c>
      <c r="K241" s="316" t="s">
        <v>24</v>
      </c>
    </row>
    <row r="242" spans="1:11">
      <c r="A242" s="235">
        <v>2606</v>
      </c>
      <c r="B242" s="253" t="s">
        <v>195</v>
      </c>
      <c r="C242" s="238">
        <v>528</v>
      </c>
      <c r="D242" s="236">
        <v>1000</v>
      </c>
      <c r="E242" s="239">
        <f t="shared" ref="E242:E256" si="41">C242/D242</f>
        <v>0.52800000000000002</v>
      </c>
      <c r="F242" s="317"/>
      <c r="G242" s="236"/>
      <c r="H242" s="317">
        <f t="shared" si="40"/>
        <v>0.52800000000000002</v>
      </c>
      <c r="I242" s="238">
        <v>0.05</v>
      </c>
      <c r="J242" s="236" t="s">
        <v>21</v>
      </c>
      <c r="K242" s="316" t="s">
        <v>22</v>
      </c>
    </row>
    <row r="243" spans="1:11">
      <c r="A243" s="235">
        <v>2607</v>
      </c>
      <c r="B243" s="253" t="s">
        <v>304</v>
      </c>
      <c r="C243" s="238">
        <v>39</v>
      </c>
      <c r="D243" s="236">
        <v>1000</v>
      </c>
      <c r="E243" s="239">
        <f t="shared" si="41"/>
        <v>3.9E-2</v>
      </c>
      <c r="F243" s="317">
        <v>4.3</v>
      </c>
      <c r="G243" s="236">
        <v>100</v>
      </c>
      <c r="H243" s="317">
        <f>+F243/G243</f>
        <v>4.2999999999999997E-2</v>
      </c>
      <c r="I243" s="238">
        <v>0.5</v>
      </c>
      <c r="J243" s="236" t="s">
        <v>34</v>
      </c>
      <c r="K243" s="316" t="s">
        <v>24</v>
      </c>
    </row>
    <row r="244" spans="1:11">
      <c r="A244" s="235">
        <v>2608</v>
      </c>
      <c r="B244" s="253" t="s">
        <v>303</v>
      </c>
      <c r="C244" s="238">
        <v>100</v>
      </c>
      <c r="D244" s="236">
        <v>1000</v>
      </c>
      <c r="E244" s="239">
        <f t="shared" si="41"/>
        <v>0.1</v>
      </c>
      <c r="F244" s="240">
        <v>100</v>
      </c>
      <c r="G244" s="236">
        <v>10</v>
      </c>
      <c r="H244" s="237">
        <f>+F244/G244</f>
        <v>10</v>
      </c>
      <c r="I244" s="238">
        <v>0.05</v>
      </c>
      <c r="J244" s="236" t="s">
        <v>21</v>
      </c>
      <c r="K244" s="316" t="s">
        <v>27</v>
      </c>
    </row>
    <row r="245" spans="1:11">
      <c r="A245" s="235">
        <v>2609</v>
      </c>
      <c r="B245" s="335" t="s">
        <v>302</v>
      </c>
      <c r="C245" s="238">
        <v>100</v>
      </c>
      <c r="D245" s="236">
        <v>1000</v>
      </c>
      <c r="E245" s="239">
        <f t="shared" si="41"/>
        <v>0.1</v>
      </c>
      <c r="F245" s="240">
        <v>100</v>
      </c>
      <c r="G245" s="236">
        <v>50</v>
      </c>
      <c r="H245" s="237">
        <f t="shared" ref="H245" si="42">F245/G245</f>
        <v>2</v>
      </c>
      <c r="I245" s="238">
        <v>1</v>
      </c>
      <c r="J245" s="236" t="s">
        <v>90</v>
      </c>
      <c r="K245" s="316" t="s">
        <v>24</v>
      </c>
    </row>
    <row r="246" spans="1:11">
      <c r="A246" s="324">
        <v>2610</v>
      </c>
      <c r="B246" s="336" t="s">
        <v>301</v>
      </c>
      <c r="C246" s="238">
        <v>100</v>
      </c>
      <c r="D246" s="236">
        <v>1000</v>
      </c>
      <c r="E246" s="239">
        <f t="shared" si="41"/>
        <v>0.1</v>
      </c>
      <c r="F246" s="240"/>
      <c r="G246" s="236"/>
      <c r="H246" s="237">
        <v>0.1</v>
      </c>
      <c r="I246" s="238">
        <v>0.05</v>
      </c>
      <c r="J246" s="236" t="s">
        <v>21</v>
      </c>
      <c r="K246" s="316" t="s">
        <v>24</v>
      </c>
    </row>
    <row r="247" spans="1:11">
      <c r="A247" s="324">
        <v>2611</v>
      </c>
      <c r="B247" s="235" t="s">
        <v>300</v>
      </c>
      <c r="C247" s="238">
        <v>100</v>
      </c>
      <c r="D247" s="236">
        <v>1000</v>
      </c>
      <c r="E247" s="239">
        <f t="shared" si="41"/>
        <v>0.1</v>
      </c>
      <c r="F247" s="240"/>
      <c r="G247" s="236"/>
      <c r="H247" s="237">
        <v>0.1</v>
      </c>
      <c r="I247" s="238">
        <v>1</v>
      </c>
      <c r="J247" s="236" t="s">
        <v>90</v>
      </c>
      <c r="K247" s="316" t="s">
        <v>24</v>
      </c>
    </row>
    <row r="248" spans="1:11">
      <c r="A248" s="324">
        <v>2612</v>
      </c>
      <c r="B248" s="337" t="s">
        <v>299</v>
      </c>
      <c r="C248" s="238">
        <v>100</v>
      </c>
      <c r="D248" s="236">
        <v>1000</v>
      </c>
      <c r="E248" s="239">
        <f t="shared" si="41"/>
        <v>0.1</v>
      </c>
      <c r="F248" s="240"/>
      <c r="G248" s="236"/>
      <c r="H248" s="237">
        <v>0.1</v>
      </c>
      <c r="I248" s="238">
        <v>1</v>
      </c>
      <c r="J248" s="236" t="s">
        <v>90</v>
      </c>
      <c r="K248" s="316" t="s">
        <v>24</v>
      </c>
    </row>
    <row r="249" spans="1:11">
      <c r="A249" s="324">
        <v>2613</v>
      </c>
      <c r="B249" s="337" t="s">
        <v>298</v>
      </c>
      <c r="C249" s="238">
        <v>100</v>
      </c>
      <c r="D249" s="236">
        <v>1000</v>
      </c>
      <c r="E249" s="239">
        <f t="shared" si="41"/>
        <v>0.1</v>
      </c>
      <c r="F249" s="240"/>
      <c r="G249" s="236"/>
      <c r="H249" s="237">
        <v>0.1</v>
      </c>
      <c r="I249" s="238">
        <v>1</v>
      </c>
      <c r="J249" s="236" t="s">
        <v>90</v>
      </c>
      <c r="K249" s="316" t="s">
        <v>24</v>
      </c>
    </row>
    <row r="250" spans="1:11">
      <c r="A250" s="324">
        <v>2614</v>
      </c>
      <c r="B250" s="336" t="s">
        <v>297</v>
      </c>
      <c r="C250" s="238">
        <v>100</v>
      </c>
      <c r="D250" s="236">
        <v>1000</v>
      </c>
      <c r="E250" s="239">
        <f t="shared" si="41"/>
        <v>0.1</v>
      </c>
      <c r="F250" s="240"/>
      <c r="G250" s="236"/>
      <c r="H250" s="237">
        <v>0.1</v>
      </c>
      <c r="I250" s="238">
        <v>1</v>
      </c>
      <c r="J250" s="236" t="s">
        <v>90</v>
      </c>
      <c r="K250" s="316" t="s">
        <v>24</v>
      </c>
    </row>
    <row r="251" spans="1:11">
      <c r="A251" s="338">
        <v>2615</v>
      </c>
      <c r="B251" s="235" t="s">
        <v>331</v>
      </c>
      <c r="C251" s="238">
        <v>0.59</v>
      </c>
      <c r="D251" s="236">
        <v>5000</v>
      </c>
      <c r="E251" s="239">
        <f t="shared" si="41"/>
        <v>1.18E-4</v>
      </c>
      <c r="F251" s="240"/>
      <c r="G251" s="236"/>
      <c r="H251" s="237">
        <f t="shared" ref="H251:H255" si="43">E251</f>
        <v>1.18E-4</v>
      </c>
      <c r="I251" s="241">
        <v>0.05</v>
      </c>
      <c r="J251" s="236" t="s">
        <v>21</v>
      </c>
      <c r="K251" s="316" t="s">
        <v>24</v>
      </c>
    </row>
    <row r="252" spans="1:11">
      <c r="A252" s="338">
        <v>2616</v>
      </c>
      <c r="B252" s="235" t="s">
        <v>484</v>
      </c>
      <c r="C252" s="241">
        <v>7.4</v>
      </c>
      <c r="D252" s="236">
        <v>1000</v>
      </c>
      <c r="E252" s="316">
        <f t="shared" si="41"/>
        <v>7.4000000000000003E-3</v>
      </c>
      <c r="F252" s="317"/>
      <c r="G252" s="236"/>
      <c r="H252" s="316">
        <f t="shared" si="43"/>
        <v>7.4000000000000003E-3</v>
      </c>
      <c r="I252" s="241">
        <v>0.05</v>
      </c>
      <c r="J252" s="236" t="s">
        <v>21</v>
      </c>
      <c r="K252" s="316" t="s">
        <v>24</v>
      </c>
    </row>
    <row r="253" spans="1:11">
      <c r="A253" s="338">
        <v>2617</v>
      </c>
      <c r="B253" s="235" t="s">
        <v>485</v>
      </c>
      <c r="C253" s="241">
        <v>100</v>
      </c>
      <c r="D253" s="236">
        <v>5000</v>
      </c>
      <c r="E253" s="316">
        <f t="shared" si="41"/>
        <v>0.02</v>
      </c>
      <c r="F253" s="317"/>
      <c r="G253" s="236"/>
      <c r="H253" s="316">
        <f t="shared" si="43"/>
        <v>0.02</v>
      </c>
      <c r="I253" s="241">
        <v>0.05</v>
      </c>
      <c r="J253" s="236" t="s">
        <v>21</v>
      </c>
      <c r="K253" s="316" t="s">
        <v>24</v>
      </c>
    </row>
    <row r="254" spans="1:11">
      <c r="A254" s="338">
        <v>2618</v>
      </c>
      <c r="B254" s="235" t="s">
        <v>486</v>
      </c>
      <c r="C254" s="241">
        <v>100</v>
      </c>
      <c r="D254" s="236">
        <v>1000</v>
      </c>
      <c r="E254" s="316">
        <f t="shared" si="41"/>
        <v>0.1</v>
      </c>
      <c r="F254" s="317"/>
      <c r="G254" s="236"/>
      <c r="H254" s="316">
        <f t="shared" si="43"/>
        <v>0.1</v>
      </c>
      <c r="I254" s="241">
        <v>0.05</v>
      </c>
      <c r="J254" s="236" t="s">
        <v>21</v>
      </c>
      <c r="K254" s="316" t="s">
        <v>24</v>
      </c>
    </row>
    <row r="255" spans="1:11">
      <c r="A255" s="252">
        <v>2619</v>
      </c>
      <c r="B255" s="235" t="s">
        <v>487</v>
      </c>
      <c r="C255" s="241">
        <v>2.2000000000000002</v>
      </c>
      <c r="D255" s="236">
        <v>1000</v>
      </c>
      <c r="E255" s="316">
        <f t="shared" si="41"/>
        <v>2.2000000000000001E-3</v>
      </c>
      <c r="F255" s="317"/>
      <c r="G255" s="236"/>
      <c r="H255" s="316">
        <f t="shared" si="43"/>
        <v>2.2000000000000001E-3</v>
      </c>
      <c r="I255" s="241">
        <v>0.05</v>
      </c>
      <c r="J255" s="236" t="s">
        <v>21</v>
      </c>
      <c r="K255" s="316" t="s">
        <v>27</v>
      </c>
    </row>
    <row r="256" spans="1:11">
      <c r="A256" s="339">
        <v>2620</v>
      </c>
      <c r="B256" s="340" t="s">
        <v>488</v>
      </c>
      <c r="C256" s="241">
        <v>100</v>
      </c>
      <c r="D256" s="236">
        <v>1000</v>
      </c>
      <c r="E256" s="316">
        <f t="shared" si="41"/>
        <v>0.1</v>
      </c>
      <c r="F256" s="317">
        <v>100</v>
      </c>
      <c r="G256" s="236">
        <v>50</v>
      </c>
      <c r="H256" s="316">
        <f>+F256/G256</f>
        <v>2</v>
      </c>
      <c r="I256" s="241">
        <v>0.05</v>
      </c>
      <c r="J256" s="236" t="s">
        <v>21</v>
      </c>
      <c r="K256" s="316" t="s">
        <v>24</v>
      </c>
    </row>
    <row r="257" spans="1:12" customFormat="1" ht="13" thickBot="1">
      <c r="A257" s="281">
        <v>2621</v>
      </c>
      <c r="B257" s="278" t="s">
        <v>489</v>
      </c>
      <c r="C257" s="341">
        <v>100</v>
      </c>
      <c r="D257" s="342">
        <v>1000</v>
      </c>
      <c r="E257" s="343">
        <f>C257/D257</f>
        <v>0.1</v>
      </c>
      <c r="F257" s="344"/>
      <c r="G257" s="345"/>
      <c r="H257" s="346">
        <f>E257</f>
        <v>0.1</v>
      </c>
      <c r="I257" s="347">
        <v>1</v>
      </c>
      <c r="J257" s="342" t="s">
        <v>90</v>
      </c>
      <c r="K257" s="348" t="s">
        <v>22</v>
      </c>
      <c r="L257" s="349"/>
    </row>
    <row r="258" spans="1:12">
      <c r="A258" s="200"/>
    </row>
    <row r="260" spans="1:12">
      <c r="A260" s="350" t="s">
        <v>296</v>
      </c>
      <c r="B260" s="285"/>
      <c r="C260" s="286"/>
      <c r="D260" s="286"/>
      <c r="E260" s="286"/>
      <c r="F260" s="286"/>
      <c r="G260" s="286"/>
      <c r="H260" s="286"/>
      <c r="I260" s="286"/>
    </row>
    <row r="261" spans="1:12">
      <c r="A261" s="351" t="s">
        <v>206</v>
      </c>
      <c r="B261" s="285" t="s">
        <v>295</v>
      </c>
      <c r="C261" s="286"/>
      <c r="D261" s="286"/>
      <c r="E261" s="286"/>
      <c r="F261" s="286"/>
      <c r="G261" s="286"/>
      <c r="H261" s="286"/>
      <c r="I261" s="286"/>
    </row>
    <row r="262" spans="1:12">
      <c r="A262" s="285" t="s">
        <v>208</v>
      </c>
      <c r="B262" s="285" t="s">
        <v>294</v>
      </c>
      <c r="C262" s="286"/>
      <c r="D262" s="286"/>
      <c r="E262" s="286"/>
      <c r="F262" s="286"/>
      <c r="G262" s="286"/>
      <c r="H262" s="286"/>
      <c r="I262" s="286"/>
    </row>
    <row r="263" spans="1:12">
      <c r="A263" s="285"/>
      <c r="B263" s="285" t="s">
        <v>293</v>
      </c>
      <c r="C263" s="286"/>
      <c r="D263" s="286"/>
      <c r="E263" s="286"/>
      <c r="F263" s="286"/>
      <c r="G263" s="286"/>
      <c r="H263" s="286"/>
      <c r="I263" s="286"/>
    </row>
    <row r="264" spans="1:12">
      <c r="A264" s="351" t="s">
        <v>292</v>
      </c>
      <c r="B264" s="285" t="s">
        <v>291</v>
      </c>
      <c r="C264" s="286"/>
      <c r="D264" s="286"/>
      <c r="E264" s="286"/>
      <c r="F264" s="286"/>
      <c r="G264" s="286"/>
      <c r="H264" s="286"/>
      <c r="I264" s="286"/>
    </row>
    <row r="265" spans="1:12">
      <c r="A265" s="351" t="s">
        <v>490</v>
      </c>
      <c r="B265" s="352" t="s">
        <v>491</v>
      </c>
      <c r="C265" s="286"/>
      <c r="D265" s="286"/>
      <c r="E265" s="286"/>
      <c r="F265" s="286"/>
      <c r="G265" s="286"/>
      <c r="H265" s="286"/>
      <c r="I265" s="286"/>
    </row>
    <row r="266" spans="1:12">
      <c r="A266" s="351"/>
      <c r="B266" s="352" t="s">
        <v>492</v>
      </c>
      <c r="C266" s="286"/>
      <c r="D266" s="286"/>
      <c r="E266" s="286"/>
      <c r="F266" s="286"/>
      <c r="G266" s="286"/>
      <c r="H266" s="286"/>
      <c r="I266" s="286"/>
    </row>
    <row r="267" spans="1:12">
      <c r="A267" s="351" t="s">
        <v>290</v>
      </c>
      <c r="B267" s="285" t="s">
        <v>289</v>
      </c>
      <c r="C267" s="286"/>
      <c r="D267" s="286"/>
      <c r="E267" s="286"/>
      <c r="F267" s="286"/>
      <c r="G267" s="286"/>
      <c r="H267" s="286"/>
      <c r="I267" s="286"/>
    </row>
    <row r="268" spans="1:12" ht="15.5">
      <c r="A268" s="353" t="s">
        <v>288</v>
      </c>
    </row>
    <row r="269" spans="1:12">
      <c r="A269" s="350" t="s">
        <v>287</v>
      </c>
      <c r="B269" s="285" t="s">
        <v>218</v>
      </c>
    </row>
    <row r="270" spans="1:12">
      <c r="A270" s="350" t="s">
        <v>286</v>
      </c>
      <c r="B270" s="285" t="s">
        <v>219</v>
      </c>
    </row>
    <row r="271" spans="1:12">
      <c r="A271" s="350" t="s">
        <v>285</v>
      </c>
      <c r="B271" s="285" t="s">
        <v>221</v>
      </c>
    </row>
    <row r="272" spans="1:12">
      <c r="A272" s="350" t="s">
        <v>284</v>
      </c>
      <c r="B272" s="285" t="s">
        <v>223</v>
      </c>
    </row>
    <row r="273" spans="1:2">
      <c r="A273" s="350" t="s">
        <v>283</v>
      </c>
      <c r="B273" s="285" t="s">
        <v>282</v>
      </c>
    </row>
    <row r="274" spans="1:2">
      <c r="A274" s="354" t="s">
        <v>281</v>
      </c>
    </row>
    <row r="275" spans="1:2">
      <c r="A275" s="350" t="s">
        <v>280</v>
      </c>
      <c r="B275" s="285" t="s">
        <v>226</v>
      </c>
    </row>
    <row r="276" spans="1:2">
      <c r="A276" s="350" t="s">
        <v>34</v>
      </c>
      <c r="B276" s="285" t="s">
        <v>279</v>
      </c>
    </row>
    <row r="277" spans="1:2">
      <c r="A277" s="350" t="s">
        <v>278</v>
      </c>
      <c r="B277" s="285" t="s">
        <v>228</v>
      </c>
    </row>
    <row r="278" spans="1:2">
      <c r="A278" s="350" t="s">
        <v>274</v>
      </c>
      <c r="B278" s="285" t="s">
        <v>229</v>
      </c>
    </row>
    <row r="279" spans="1:2">
      <c r="A279" s="350" t="s">
        <v>273</v>
      </c>
      <c r="B279" s="285" t="s">
        <v>230</v>
      </c>
    </row>
    <row r="280" spans="1:2">
      <c r="A280" s="354" t="s">
        <v>277</v>
      </c>
    </row>
    <row r="281" spans="1:2">
      <c r="A281" s="350" t="s">
        <v>276</v>
      </c>
      <c r="B281" s="285" t="s">
        <v>232</v>
      </c>
    </row>
    <row r="282" spans="1:2">
      <c r="A282" s="350" t="s">
        <v>275</v>
      </c>
      <c r="B282" s="285" t="s">
        <v>233</v>
      </c>
    </row>
    <row r="283" spans="1:2">
      <c r="A283" s="350" t="s">
        <v>274</v>
      </c>
      <c r="B283" s="285" t="s">
        <v>229</v>
      </c>
    </row>
    <row r="284" spans="1:2">
      <c r="A284" s="350" t="s">
        <v>273</v>
      </c>
      <c r="B284" s="285" t="s">
        <v>230</v>
      </c>
    </row>
    <row r="285" spans="1:2">
      <c r="A285" s="200"/>
    </row>
    <row r="286" spans="1:2">
      <c r="A286" s="200"/>
    </row>
    <row r="287" spans="1:2">
      <c r="A287" s="200"/>
    </row>
    <row r="288" spans="1:2">
      <c r="A288" s="200"/>
    </row>
    <row r="289" spans="1:1">
      <c r="A289" s="200"/>
    </row>
    <row r="290" spans="1:1">
      <c r="A290" s="200"/>
    </row>
    <row r="291" spans="1:1">
      <c r="A291" s="200"/>
    </row>
    <row r="292" spans="1:1">
      <c r="A292" s="200"/>
    </row>
    <row r="293" spans="1:1">
      <c r="A293" s="200"/>
    </row>
    <row r="294" spans="1:1">
      <c r="A294" s="200"/>
    </row>
    <row r="295" spans="1:1">
      <c r="A295" s="200"/>
    </row>
    <row r="296" spans="1:1">
      <c r="A296" s="200"/>
    </row>
    <row r="297" spans="1:1">
      <c r="A297" s="200"/>
    </row>
    <row r="298" spans="1:1">
      <c r="A298" s="200"/>
    </row>
    <row r="299" spans="1:1">
      <c r="A299" s="200"/>
    </row>
    <row r="300" spans="1:1">
      <c r="A300" s="200"/>
    </row>
    <row r="301" spans="1:1">
      <c r="A301" s="200"/>
    </row>
    <row r="302" spans="1:1">
      <c r="A302" s="200"/>
    </row>
    <row r="303" spans="1:1">
      <c r="A303" s="200"/>
    </row>
    <row r="304" spans="1:1">
      <c r="A304" s="200"/>
    </row>
    <row r="305" spans="1:1">
      <c r="A305" s="200"/>
    </row>
    <row r="306" spans="1:1">
      <c r="A306" s="200"/>
    </row>
    <row r="307" spans="1:1">
      <c r="A307" s="200"/>
    </row>
    <row r="308" spans="1:1">
      <c r="A308" s="200"/>
    </row>
    <row r="309" spans="1:1">
      <c r="A309" s="200"/>
    </row>
    <row r="310" spans="1:1">
      <c r="A310" s="200"/>
    </row>
    <row r="311" spans="1:1">
      <c r="A311" s="200"/>
    </row>
    <row r="312" spans="1:1">
      <c r="A312" s="200"/>
    </row>
    <row r="313" spans="1:1">
      <c r="A313" s="200"/>
    </row>
    <row r="314" spans="1:1">
      <c r="A314" s="200"/>
    </row>
    <row r="315" spans="1:1">
      <c r="A315" s="200"/>
    </row>
    <row r="316" spans="1:1">
      <c r="A316" s="200"/>
    </row>
    <row r="317" spans="1:1">
      <c r="A317" s="200"/>
    </row>
    <row r="318" spans="1:1">
      <c r="A318" s="200"/>
    </row>
    <row r="319" spans="1:1">
      <c r="A319" s="200"/>
    </row>
    <row r="320" spans="1:1">
      <c r="A320" s="200"/>
    </row>
    <row r="321" spans="1:1">
      <c r="A321" s="200"/>
    </row>
    <row r="322" spans="1:1">
      <c r="A322" s="200"/>
    </row>
    <row r="323" spans="1:1">
      <c r="A323" s="200"/>
    </row>
    <row r="324" spans="1:1">
      <c r="A324" s="200"/>
    </row>
    <row r="325" spans="1:1">
      <c r="A325" s="200"/>
    </row>
    <row r="326" spans="1:1">
      <c r="A326" s="200"/>
    </row>
    <row r="327" spans="1:1">
      <c r="A327" s="200"/>
    </row>
    <row r="328" spans="1:1">
      <c r="A328" s="200"/>
    </row>
    <row r="329" spans="1:1">
      <c r="A329" s="200"/>
    </row>
    <row r="330" spans="1:1">
      <c r="A330" s="200"/>
    </row>
    <row r="331" spans="1:1">
      <c r="A331" s="200"/>
    </row>
    <row r="332" spans="1:1">
      <c r="A332" s="200"/>
    </row>
    <row r="333" spans="1:1">
      <c r="A333" s="200"/>
    </row>
    <row r="334" spans="1:1">
      <c r="A334" s="200"/>
    </row>
    <row r="335" spans="1:1">
      <c r="A335" s="200"/>
    </row>
    <row r="336" spans="1:1">
      <c r="A336" s="200"/>
    </row>
    <row r="337" spans="1:1">
      <c r="A337" s="200"/>
    </row>
    <row r="338" spans="1:1">
      <c r="A338" s="200"/>
    </row>
    <row r="339" spans="1:1">
      <c r="A339" s="200"/>
    </row>
    <row r="340" spans="1:1">
      <c r="A340" s="200"/>
    </row>
    <row r="341" spans="1:1">
      <c r="A341" s="200"/>
    </row>
    <row r="342" spans="1:1">
      <c r="A342" s="200"/>
    </row>
    <row r="343" spans="1:1">
      <c r="A343" s="200"/>
    </row>
    <row r="344" spans="1:1">
      <c r="A344" s="200"/>
    </row>
    <row r="345" spans="1:1">
      <c r="A345" s="200"/>
    </row>
    <row r="346" spans="1:1">
      <c r="A346" s="200"/>
    </row>
    <row r="347" spans="1:1">
      <c r="A347" s="200"/>
    </row>
    <row r="348" spans="1:1">
      <c r="A348" s="200"/>
    </row>
    <row r="349" spans="1:1">
      <c r="A349" s="200"/>
    </row>
    <row r="350" spans="1:1">
      <c r="A350" s="200"/>
    </row>
    <row r="351" spans="1:1">
      <c r="A351" s="200"/>
    </row>
    <row r="352" spans="1:1">
      <c r="A352" s="200"/>
    </row>
    <row r="353" spans="1:1">
      <c r="A353" s="200"/>
    </row>
    <row r="354" spans="1:1">
      <c r="A354" s="200"/>
    </row>
    <row r="355" spans="1:1">
      <c r="A355" s="200"/>
    </row>
    <row r="356" spans="1:1">
      <c r="A356" s="200"/>
    </row>
    <row r="357" spans="1:1">
      <c r="A357" s="200"/>
    </row>
    <row r="358" spans="1:1">
      <c r="A358" s="200"/>
    </row>
    <row r="359" spans="1:1">
      <c r="A359" s="200"/>
    </row>
    <row r="360" spans="1:1">
      <c r="A360" s="200"/>
    </row>
    <row r="361" spans="1:1">
      <c r="A361" s="200"/>
    </row>
    <row r="362" spans="1:1">
      <c r="A362" s="200"/>
    </row>
    <row r="363" spans="1:1">
      <c r="A363" s="200"/>
    </row>
    <row r="364" spans="1:1">
      <c r="A364" s="200"/>
    </row>
    <row r="365" spans="1:1">
      <c r="A365" s="200"/>
    </row>
    <row r="366" spans="1:1">
      <c r="A366" s="200"/>
    </row>
    <row r="367" spans="1:1">
      <c r="A367" s="200"/>
    </row>
    <row r="368" spans="1:1">
      <c r="A368" s="200"/>
    </row>
    <row r="369" spans="1:1">
      <c r="A369" s="200"/>
    </row>
    <row r="370" spans="1:1">
      <c r="A370" s="200"/>
    </row>
    <row r="371" spans="1:1">
      <c r="A371" s="200"/>
    </row>
    <row r="372" spans="1:1">
      <c r="A372" s="200"/>
    </row>
    <row r="373" spans="1:1">
      <c r="A373" s="200"/>
    </row>
    <row r="374" spans="1:1">
      <c r="A374" s="200"/>
    </row>
    <row r="375" spans="1:1">
      <c r="A375" s="200"/>
    </row>
    <row r="376" spans="1:1">
      <c r="A376" s="200"/>
    </row>
    <row r="377" spans="1:1">
      <c r="A377" s="200"/>
    </row>
    <row r="378" spans="1:1">
      <c r="A378" s="200"/>
    </row>
    <row r="379" spans="1:1">
      <c r="A379" s="200"/>
    </row>
    <row r="380" spans="1:1">
      <c r="A380" s="200"/>
    </row>
    <row r="381" spans="1:1">
      <c r="A381" s="200"/>
    </row>
    <row r="382" spans="1:1">
      <c r="A382" s="200"/>
    </row>
    <row r="383" spans="1:1">
      <c r="A383" s="200"/>
    </row>
    <row r="384" spans="1:1">
      <c r="A384" s="200"/>
    </row>
    <row r="385" spans="1:1">
      <c r="A385" s="200"/>
    </row>
    <row r="386" spans="1:1">
      <c r="A386" s="200"/>
    </row>
    <row r="387" spans="1:1">
      <c r="A387" s="200"/>
    </row>
    <row r="388" spans="1:1">
      <c r="A388" s="200"/>
    </row>
    <row r="389" spans="1:1">
      <c r="A389" s="200"/>
    </row>
    <row r="390" spans="1:1">
      <c r="A390" s="200"/>
    </row>
    <row r="391" spans="1:1">
      <c r="A391" s="200"/>
    </row>
    <row r="392" spans="1:1">
      <c r="A392" s="200"/>
    </row>
    <row r="393" spans="1:1">
      <c r="A393" s="200"/>
    </row>
    <row r="394" spans="1:1">
      <c r="A394" s="200"/>
    </row>
    <row r="395" spans="1:1">
      <c r="A395" s="200"/>
    </row>
    <row r="396" spans="1:1">
      <c r="A396" s="200"/>
    </row>
    <row r="397" spans="1:1">
      <c r="A397" s="200"/>
    </row>
    <row r="398" spans="1:1">
      <c r="A398" s="200"/>
    </row>
    <row r="399" spans="1:1">
      <c r="A399" s="200"/>
    </row>
    <row r="400" spans="1:1">
      <c r="A400" s="200"/>
    </row>
    <row r="401" spans="1:1">
      <c r="A401" s="200"/>
    </row>
    <row r="402" spans="1:1">
      <c r="A402" s="200"/>
    </row>
    <row r="403" spans="1:1">
      <c r="A403" s="200"/>
    </row>
    <row r="404" spans="1:1">
      <c r="A404" s="200"/>
    </row>
    <row r="405" spans="1:1">
      <c r="A405" s="200"/>
    </row>
    <row r="406" spans="1:1">
      <c r="A406" s="200"/>
    </row>
    <row r="407" spans="1:1">
      <c r="A407" s="200"/>
    </row>
    <row r="408" spans="1:1">
      <c r="A408" s="200"/>
    </row>
    <row r="409" spans="1:1">
      <c r="A409" s="200"/>
    </row>
    <row r="410" spans="1:1">
      <c r="A410" s="200"/>
    </row>
    <row r="411" spans="1:1">
      <c r="A411" s="200"/>
    </row>
    <row r="412" spans="1:1">
      <c r="A412" s="200"/>
    </row>
    <row r="413" spans="1:1">
      <c r="A413" s="200"/>
    </row>
    <row r="414" spans="1:1">
      <c r="A414" s="200"/>
    </row>
    <row r="415" spans="1:1">
      <c r="A415" s="200"/>
    </row>
    <row r="416" spans="1:1">
      <c r="A416" s="200"/>
    </row>
    <row r="417" spans="1:1">
      <c r="A417" s="200"/>
    </row>
    <row r="418" spans="1:1">
      <c r="A418" s="200"/>
    </row>
    <row r="419" spans="1:1">
      <c r="A419" s="200"/>
    </row>
    <row r="420" spans="1:1">
      <c r="A420" s="200"/>
    </row>
    <row r="421" spans="1:1">
      <c r="A421" s="200"/>
    </row>
    <row r="422" spans="1:1">
      <c r="A422" s="200"/>
    </row>
    <row r="423" spans="1:1">
      <c r="A423" s="200"/>
    </row>
    <row r="424" spans="1:1">
      <c r="A424" s="200"/>
    </row>
    <row r="425" spans="1:1">
      <c r="A425" s="200"/>
    </row>
    <row r="426" spans="1:1">
      <c r="A426" s="200"/>
    </row>
    <row r="427" spans="1:1">
      <c r="A427" s="200"/>
    </row>
    <row r="428" spans="1:1">
      <c r="A428" s="200"/>
    </row>
    <row r="429" spans="1:1">
      <c r="A429" s="200"/>
    </row>
    <row r="430" spans="1:1">
      <c r="A430" s="200"/>
    </row>
    <row r="431" spans="1:1">
      <c r="A431" s="200"/>
    </row>
    <row r="432" spans="1:1">
      <c r="A432" s="200"/>
    </row>
    <row r="433" spans="1:1">
      <c r="A433" s="200"/>
    </row>
    <row r="434" spans="1:1">
      <c r="A434" s="200"/>
    </row>
    <row r="435" spans="1:1">
      <c r="A435" s="200"/>
    </row>
    <row r="436" spans="1:1">
      <c r="A436" s="200"/>
    </row>
    <row r="437" spans="1:1">
      <c r="A437" s="200"/>
    </row>
    <row r="438" spans="1:1">
      <c r="A438" s="200"/>
    </row>
    <row r="439" spans="1:1">
      <c r="A439" s="200"/>
    </row>
    <row r="440" spans="1:1">
      <c r="A440" s="200"/>
    </row>
    <row r="441" spans="1:1">
      <c r="A441" s="200"/>
    </row>
    <row r="442" spans="1:1">
      <c r="A442" s="200"/>
    </row>
    <row r="443" spans="1:1">
      <c r="A443" s="200"/>
    </row>
    <row r="444" spans="1:1">
      <c r="A444" s="200"/>
    </row>
    <row r="445" spans="1:1">
      <c r="A445" s="200"/>
    </row>
    <row r="446" spans="1:1">
      <c r="A446" s="200"/>
    </row>
    <row r="447" spans="1:1">
      <c r="A447" s="200"/>
    </row>
    <row r="448" spans="1:1">
      <c r="A448" s="200"/>
    </row>
    <row r="449" spans="1:1">
      <c r="A449" s="200"/>
    </row>
    <row r="450" spans="1:1">
      <c r="A450" s="200"/>
    </row>
    <row r="451" spans="1:1">
      <c r="A451" s="200"/>
    </row>
    <row r="452" spans="1:1">
      <c r="A452" s="200"/>
    </row>
    <row r="453" spans="1:1">
      <c r="A453" s="200"/>
    </row>
    <row r="454" spans="1:1">
      <c r="A454" s="200"/>
    </row>
    <row r="455" spans="1:1">
      <c r="A455" s="200"/>
    </row>
    <row r="456" spans="1:1">
      <c r="A456" s="200"/>
    </row>
    <row r="457" spans="1:1">
      <c r="A457" s="200"/>
    </row>
    <row r="458" spans="1:1">
      <c r="A458" s="200"/>
    </row>
    <row r="459" spans="1:1">
      <c r="A459" s="200"/>
    </row>
    <row r="460" spans="1:1">
      <c r="A460" s="200"/>
    </row>
    <row r="461" spans="1:1">
      <c r="A461" s="200"/>
    </row>
    <row r="462" spans="1:1">
      <c r="A462" s="200"/>
    </row>
    <row r="463" spans="1:1">
      <c r="A463" s="200"/>
    </row>
    <row r="464" spans="1:1">
      <c r="A464" s="200"/>
    </row>
    <row r="465" spans="1:1">
      <c r="A465" s="200"/>
    </row>
    <row r="466" spans="1:1">
      <c r="A466" s="200"/>
    </row>
    <row r="467" spans="1:1">
      <c r="A467" s="200"/>
    </row>
    <row r="468" spans="1:1">
      <c r="A468" s="200"/>
    </row>
    <row r="469" spans="1:1">
      <c r="A469" s="200"/>
    </row>
    <row r="470" spans="1:1">
      <c r="A470" s="200"/>
    </row>
    <row r="471" spans="1:1">
      <c r="A471" s="200"/>
    </row>
    <row r="472" spans="1:1">
      <c r="A472" s="200"/>
    </row>
    <row r="473" spans="1:1">
      <c r="A473" s="200"/>
    </row>
    <row r="474" spans="1:1">
      <c r="A474" s="200"/>
    </row>
  </sheetData>
  <sheetProtection algorithmName="SHA-512" hashValue="/Fh9iHLGlfVKU69P9yxKvNWz8EwiVY6YpQFnsGVBzyuzcktHQ6YyA9XjcCU1kJd/ZjQ01kL4JILm3Qbiz3Cmiw==" saltValue="B//OLa06jvEDa8B8xtGnPw==" spinCount="100000" sheet="1" objects="1" scenarios="1"/>
  <dataConsolidate/>
  <mergeCells count="3">
    <mergeCell ref="C5:E5"/>
    <mergeCell ref="F5:H5"/>
    <mergeCell ref="I5:K5"/>
  </mergeCells>
  <hyperlinks>
    <hyperlink ref="B132" r:id="rId1"/>
    <hyperlink ref="B162" r:id="rId2" display="H2O2"/>
  </hyperlinks>
  <pageMargins left="0.35433070866141736" right="0.35433070866141736" top="0.59055118110236227" bottom="0.43307086614173229" header="0.23622047244094491" footer="0.23622047244094491"/>
  <pageSetup paperSize="9" scale="89" fitToHeight="0" orientation="landscape" r:id="rId3"/>
  <headerFooter alignWithMargins="0">
    <oddHeader xml:space="preserve">&amp;C&amp;11Detergents Ingredients Database (DID-list) Part A. List of ingredients 2014 &amp;9
 </oddHeader>
    <oddFooter>&amp;L&amp;C&amp;RPage &amp;P (&amp;N)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533F32775B3054996503D68CEB0F792" ma:contentTypeVersion="6" ma:contentTypeDescription="Opret et nyt dokument." ma:contentTypeScope="" ma:versionID="4c9eb8ca758d9e33efa5f76dd8b747e6">
  <xsd:schema xmlns:xsd="http://www.w3.org/2001/XMLSchema" xmlns:xs="http://www.w3.org/2001/XMLSchema" xmlns:p="http://schemas.microsoft.com/office/2006/metadata/properties" xmlns:ns2="7a70b696-6a8c-42c9-aea2-6e7ba44a41ae" targetNamespace="http://schemas.microsoft.com/office/2006/metadata/properties" ma:root="true" ma:fieldsID="39441b938e711ae4533974d534b12c0d" ns2:_="">
    <xsd:import namespace="7a70b696-6a8c-42c9-aea2-6e7ba44a41a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0b696-6a8c-42c9-aea2-6e7ba44a41ae"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7a70b696-6a8c-42c9-aea2-6e7ba44a41ae">LIVESHARE-14-57349</_dlc_DocId>
    <_dlc_DocIdUrl xmlns="7a70b696-6a8c-42c9-aea2-6e7ba44a41ae">
      <Url>http://liveshare.svanemerket.org/_layouts/DocIdRedir.aspx?ID=LIVESHARE-14-57349</Url>
      <Description>LIVESHARE-14-57349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57E49-D3E6-4748-97B1-A94637522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0b696-6a8c-42c9-aea2-6e7ba44a41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552376-E1F8-4BBC-8F6A-8F69C6207F05}">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7a70b696-6a8c-42c9-aea2-6e7ba44a41ae"/>
    <ds:schemaRef ds:uri="http://www.w3.org/XML/1998/namespace"/>
  </ds:schemaRefs>
</ds:datastoreItem>
</file>

<file path=customXml/itemProps3.xml><?xml version="1.0" encoding="utf-8"?>
<ds:datastoreItem xmlns:ds="http://schemas.openxmlformats.org/officeDocument/2006/customXml" ds:itemID="{5D1A5A09-1919-4CE1-94A6-4202419E03C9}">
  <ds:schemaRefs>
    <ds:schemaRef ds:uri="http://schemas.microsoft.com/sharepoint/events"/>
  </ds:schemaRefs>
</ds:datastoreItem>
</file>

<file path=customXml/itemProps4.xml><?xml version="1.0" encoding="utf-8"?>
<ds:datastoreItem xmlns:ds="http://schemas.openxmlformats.org/officeDocument/2006/customXml" ds:itemID="{EA548EE0-E5FF-4430-A9CE-1D0B34CA59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2</vt:i4>
      </vt:variant>
    </vt:vector>
  </HeadingPairs>
  <TitlesOfParts>
    <vt:vector size="10" baseType="lpstr">
      <vt:lpstr>How to use the sheets</vt:lpstr>
      <vt:lpstr>Formula</vt:lpstr>
      <vt:lpstr>CDV &amp; Degradability 2007</vt:lpstr>
      <vt:lpstr>CDV &amp; Degradability 2014</vt:lpstr>
      <vt:lpstr>CDV &amp; Degradability 2016</vt:lpstr>
      <vt:lpstr>DID-list 2007</vt:lpstr>
      <vt:lpstr>DID-list 2014</vt:lpstr>
      <vt:lpstr>DID-list 2016</vt:lpstr>
      <vt:lpstr>'DID-list 2014'!Udskriftstitler</vt:lpstr>
      <vt:lpstr>'DID-list 2016'!Udskriftstitler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Charlotte Wedel Bennick</cp:lastModifiedBy>
  <cp:lastPrinted>2018-09-07T11:06:41Z</cp:lastPrinted>
  <dcterms:created xsi:type="dcterms:W3CDTF">2004-11-15T09:06:09Z</dcterms:created>
  <dcterms:modified xsi:type="dcterms:W3CDTF">2019-03-26T13:49:29Z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0x0101000533F32775B3054996503D68CEB0F792</vt:lpwstr>
  </property>
  <property fmtid="{D5CDD505-2E9C-101B-9397-08002B2CF9AE}" pid="3" name="_dlc_DocIdItemGuid">
    <vt:lpwstr>de333e3e-5ab8-47e6-a204-5aa6b6bf8f0c</vt:lpwstr>
  </property>
</Properties>
</file>