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04"/>
  <workbookPr/>
  <mc:AlternateContent xmlns:mc="http://schemas.openxmlformats.org/markup-compatibility/2006">
    <mc:Choice Requires="x15">
      <x15ac:absPath xmlns:x15ac="http://schemas.microsoft.com/office/spreadsheetml/2010/11/ac" url="https://nordicecolabel.sharepoint.com/sites/LicAdmin-Husberkningar/Shared Documents/"/>
    </mc:Choice>
  </mc:AlternateContent>
  <xr:revisionPtr revIDLastSave="112" documentId="8_{D9865712-6720-4A37-ADBA-C0FA9AAA2F97}" xr6:coauthVersionLast="47" xr6:coauthVersionMax="47" xr10:uidLastSave="{274AD5E3-A71E-40AD-AAFF-EBCDD9C65A20}"/>
  <bookViews>
    <workbookView xWindow="57480" yWindow="-120" windowWidth="29040" windowHeight="15720" firstSheet="1" activeTab="1" xr2:uid="{00000000-000D-0000-FFFF-FFFF00000000}"/>
  </bookViews>
  <sheets>
    <sheet name="Val" sheetId="7" r:id="rId1"/>
    <sheet name="Beräkning" sheetId="1" r:id="rId2"/>
    <sheet name="Ansökningsår" sheetId="5" state="hidden" r:id="rId3"/>
    <sheet name="Priskategori" sheetId="3" state="hidden" r:id="rId4"/>
    <sheet name="Typ" sheetId="2" state="hidden" r:id="rId5"/>
  </sheets>
  <definedNames>
    <definedName name="Ansökningsår">Ansökningsår!$A$2:$A$6</definedName>
    <definedName name="Priskategori">Priskategori!$A$2:$A$4</definedName>
    <definedName name="Typ">Typ!$A$2:$A$5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4" i="1" l="1"/>
  <c r="C10" i="1" a="1"/>
  <c r="C10" i="1" s="1"/>
  <c r="C7" i="1" a="1"/>
  <c r="C7" i="1" s="1"/>
  <c r="M21" i="3" l="1"/>
  <c r="M16" i="3"/>
  <c r="M12" i="3" a="1"/>
  <c r="M12" i="3" s="1"/>
  <c r="B23" i="1" l="1"/>
  <c r="C8" i="1"/>
  <c r="C18" i="1" s="1"/>
  <c r="B1" i="1" l="1"/>
  <c r="B2" i="1"/>
  <c r="B6" i="1"/>
  <c r="C15" i="1"/>
  <c r="C9" i="1" l="1"/>
  <c r="C19" i="1" s="1"/>
  <c r="C21" i="1" l="1"/>
  <c r="C2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<sst xmlns="http://schemas.openxmlformats.org/spreadsheetml/2006/main" count="76" uniqueCount="45">
  <si>
    <t>Typ</t>
  </si>
  <si>
    <t>Småhus/flerbostadshus</t>
  </si>
  <si>
    <t>Priskategori</t>
  </si>
  <si>
    <t>Standardpris</t>
  </si>
  <si>
    <t>Generation 4 - Licensavgift</t>
  </si>
  <si>
    <t>Ansökningsår</t>
  </si>
  <si>
    <t>Läs mer om ansökningsavgifter   på vår hemsida</t>
  </si>
  <si>
    <t>Nya byggnader 089 (svanen.se)</t>
  </si>
  <si>
    <t>Innehavare av grundlicens</t>
  </si>
  <si>
    <t>Nej</t>
  </si>
  <si>
    <t>Välj under flik Val</t>
  </si>
  <si>
    <t>Generation 4</t>
  </si>
  <si>
    <t>Ärende #</t>
  </si>
  <si>
    <t>Grunddata</t>
  </si>
  <si>
    <t>Pris/kvm (innan brytpunkt)</t>
  </si>
  <si>
    <t>Brytpunkt</t>
  </si>
  <si>
    <t>BOA över brytpunkten</t>
  </si>
  <si>
    <t>Pris/kvm (efter brytpunkt)</t>
  </si>
  <si>
    <t>Läs mer om ansökningsavgifter på vår hemsida</t>
  </si>
  <si>
    <t>Fördelning</t>
  </si>
  <si>
    <t>Licensdel 1</t>
  </si>
  <si>
    <t>Licensdel 2</t>
  </si>
  <si>
    <t>Licensdel 3</t>
  </si>
  <si>
    <t>Licensavgift</t>
  </si>
  <si>
    <t>Total</t>
  </si>
  <si>
    <t>Del 1</t>
  </si>
  <si>
    <t>Del 2</t>
  </si>
  <si>
    <t>Del 3</t>
  </si>
  <si>
    <t>FX</t>
  </si>
  <si>
    <t>Pris (EUR)</t>
  </si>
  <si>
    <t>Pris över brytpunkt (EUR)</t>
  </si>
  <si>
    <t>Grundlicens</t>
  </si>
  <si>
    <t>Ansökan (EUR)</t>
  </si>
  <si>
    <t>Ja</t>
  </si>
  <si>
    <t>med grundlicens</t>
  </si>
  <si>
    <t>Rabattnivå 1</t>
  </si>
  <si>
    <t>utan grundlicens</t>
  </si>
  <si>
    <t>Rabattnivå 2</t>
  </si>
  <si>
    <t>Yta för beräkning</t>
  </si>
  <si>
    <t>BOA</t>
  </si>
  <si>
    <t>Byggnader för skola/förskola</t>
  </si>
  <si>
    <t>LOA</t>
  </si>
  <si>
    <t>Vårdhem/äldreboende/LSS-boende</t>
  </si>
  <si>
    <t>BOA + LOA</t>
  </si>
  <si>
    <t>Kontor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</si>
</sst>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\ &quot;kr&quot;"/>
    <numFmt numFmtId="165" formatCode="#,##0.00\ &quot;kr&quot;"/>
    <numFmt numFmtId="166" formatCode="#,##0.0000"/>
  </numFmts>
  <fonts count="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sz val="14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auto="1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ck">
        <color auto="1"/>
      </right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60">
    <xf numFmtId="0" fontId="0" fillId="0" borderId="0" xfId="0"/>
    <xf numFmtId="0" fontId="0" fillId="0" borderId="3" xfId="0" applyBorder="1"/>
    <xf numFmtId="0" fontId="0" fillId="0" borderId="5" xfId="0" applyBorder="1"/>
    <xf numFmtId="0" fontId="1" fillId="0" borderId="3" xfId="0" applyFont="1" applyBorder="1"/>
    <xf numFmtId="0" fontId="1" fillId="0" borderId="5" xfId="0" applyFont="1" applyBorder="1"/>
    <xf numFmtId="9" fontId="0" fillId="0" borderId="6" xfId="0" applyNumberFormat="1" applyBorder="1"/>
    <xf numFmtId="0" fontId="1" fillId="2" borderId="1" xfId="0" applyFont="1" applyFill="1" applyBorder="1"/>
    <xf numFmtId="0" fontId="0" fillId="2" borderId="2" xfId="0" applyFill="1" applyBorder="1"/>
    <xf numFmtId="0" fontId="0" fillId="2" borderId="1" xfId="0" applyFill="1" applyBorder="1"/>
    <xf numFmtId="0" fontId="0" fillId="0" borderId="7" xfId="0" applyBorder="1"/>
    <xf numFmtId="9" fontId="0" fillId="0" borderId="8" xfId="0" applyNumberFormat="1" applyBorder="1"/>
    <xf numFmtId="164" fontId="0" fillId="0" borderId="4" xfId="0" applyNumberFormat="1" applyBorder="1"/>
    <xf numFmtId="164" fontId="0" fillId="0" borderId="6" xfId="0" applyNumberFormat="1" applyBorder="1"/>
    <xf numFmtId="0" fontId="1" fillId="2" borderId="9" xfId="0" applyFont="1" applyFill="1" applyBorder="1"/>
    <xf numFmtId="0" fontId="1" fillId="2" borderId="10" xfId="0" applyFont="1" applyFill="1" applyBorder="1"/>
    <xf numFmtId="0" fontId="0" fillId="0" borderId="11" xfId="0" applyBorder="1"/>
    <xf numFmtId="164" fontId="0" fillId="0" borderId="11" xfId="0" applyNumberFormat="1" applyBorder="1"/>
    <xf numFmtId="0" fontId="2" fillId="0" borderId="0" xfId="0" applyFont="1"/>
    <xf numFmtId="0" fontId="2" fillId="0" borderId="11" xfId="0" applyFont="1" applyBorder="1"/>
    <xf numFmtId="0" fontId="1" fillId="0" borderId="0" xfId="0" applyFont="1"/>
    <xf numFmtId="3" fontId="0" fillId="0" borderId="4" xfId="0" applyNumberFormat="1" applyBorder="1"/>
    <xf numFmtId="0" fontId="1" fillId="0" borderId="0" xfId="0" applyFont="1" applyAlignment="1">
      <alignment horizontal="right"/>
    </xf>
    <xf numFmtId="2" fontId="0" fillId="0" borderId="0" xfId="0" applyNumberFormat="1"/>
    <xf numFmtId="0" fontId="0" fillId="0" borderId="12" xfId="0" applyBorder="1"/>
    <xf numFmtId="0" fontId="0" fillId="0" borderId="12" xfId="0" applyBorder="1" applyAlignment="1">
      <alignment horizontal="right"/>
    </xf>
    <xf numFmtId="3" fontId="0" fillId="0" borderId="0" xfId="0" applyNumberFormat="1"/>
    <xf numFmtId="165" fontId="0" fillId="0" borderId="4" xfId="0" applyNumberFormat="1" applyBorder="1"/>
    <xf numFmtId="3" fontId="0" fillId="0" borderId="8" xfId="0" applyNumberFormat="1" applyBorder="1"/>
    <xf numFmtId="0" fontId="0" fillId="0" borderId="12" xfId="0" applyBorder="1" applyAlignment="1">
      <alignment horizontal="right" wrapText="1"/>
    </xf>
    <xf numFmtId="0" fontId="0" fillId="0" borderId="12" xfId="0" applyBorder="1" applyAlignment="1">
      <alignment wrapText="1"/>
    </xf>
    <xf numFmtId="0" fontId="1" fillId="6" borderId="13" xfId="0" applyFont="1" applyFill="1" applyBorder="1"/>
    <xf numFmtId="0" fontId="0" fillId="0" borderId="14" xfId="0" applyBorder="1"/>
    <xf numFmtId="0" fontId="0" fillId="0" borderId="14" xfId="0" applyBorder="1" applyAlignment="1">
      <alignment horizontal="left"/>
    </xf>
    <xf numFmtId="9" fontId="0" fillId="0" borderId="4" xfId="0" applyNumberFormat="1" applyBorder="1"/>
    <xf numFmtId="0" fontId="0" fillId="0" borderId="12" xfId="0" applyBorder="1" applyAlignment="1">
      <alignment horizontal="left"/>
    </xf>
    <xf numFmtId="0" fontId="0" fillId="0" borderId="0" xfId="0" applyAlignment="1">
      <alignment horizontal="left"/>
    </xf>
    <xf numFmtId="166" fontId="0" fillId="0" borderId="12" xfId="0" applyNumberFormat="1" applyBorder="1" applyAlignment="1">
      <alignment horizontal="left"/>
    </xf>
    <xf numFmtId="166" fontId="0" fillId="0" borderId="0" xfId="0" applyNumberFormat="1" applyAlignment="1">
      <alignment horizontal="left"/>
    </xf>
    <xf numFmtId="0" fontId="3" fillId="3" borderId="0" xfId="0" applyFont="1" applyFill="1" applyAlignment="1">
      <alignment horizontal="left"/>
    </xf>
    <xf numFmtId="0" fontId="0" fillId="0" borderId="15" xfId="0" applyBorder="1"/>
    <xf numFmtId="165" fontId="0" fillId="0" borderId="6" xfId="0" applyNumberFormat="1" applyBorder="1"/>
    <xf numFmtId="0" fontId="1" fillId="0" borderId="9" xfId="0" applyFont="1" applyBorder="1"/>
    <xf numFmtId="164" fontId="0" fillId="0" borderId="10" xfId="0" applyNumberFormat="1" applyBorder="1"/>
    <xf numFmtId="0" fontId="4" fillId="0" borderId="0" xfId="0" applyFont="1"/>
    <xf numFmtId="0" fontId="0" fillId="0" borderId="19" xfId="0" applyBorder="1"/>
    <xf numFmtId="0" fontId="0" fillId="0" borderId="20" xfId="0" applyBorder="1"/>
    <xf numFmtId="0" fontId="5" fillId="0" borderId="21" xfId="1" applyBorder="1"/>
    <xf numFmtId="0" fontId="0" fillId="0" borderId="22" xfId="0" applyBorder="1"/>
    <xf numFmtId="0" fontId="0" fillId="0" borderId="23" xfId="0" applyBorder="1"/>
    <xf numFmtId="0" fontId="1" fillId="6" borderId="16" xfId="0" applyFont="1" applyFill="1" applyBorder="1"/>
    <xf numFmtId="0" fontId="0" fillId="6" borderId="17" xfId="0" applyFill="1" applyBorder="1"/>
    <xf numFmtId="0" fontId="0" fillId="6" borderId="18" xfId="0" applyFill="1" applyBorder="1"/>
    <xf numFmtId="0" fontId="6" fillId="6" borderId="0" xfId="0" applyFont="1" applyFill="1"/>
    <xf numFmtId="3" fontId="0" fillId="4" borderId="4" xfId="0" applyNumberFormat="1" applyFill="1" applyBorder="1" applyProtection="1">
      <protection locked="0"/>
    </xf>
    <xf numFmtId="0" fontId="0" fillId="5" borderId="0" xfId="0" applyFill="1" applyAlignment="1" applyProtection="1">
      <alignment horizontal="center"/>
      <protection locked="0"/>
    </xf>
    <xf numFmtId="0" fontId="0" fillId="0" borderId="24" xfId="0" applyBorder="1"/>
    <xf numFmtId="164" fontId="0" fillId="0" borderId="25" xfId="0" applyNumberFormat="1" applyBorder="1"/>
    <xf numFmtId="1" fontId="0" fillId="0" borderId="0" xfId="0" applyNumberFormat="1"/>
    <xf numFmtId="0" fontId="5" fillId="0" borderId="21" xfId="1" applyBorder="1" applyProtection="1">
      <protection locked="0"/>
    </xf>
    <xf numFmtId="0" fontId="3" fillId="3" borderId="0" xfId="0" applyFont="1" applyFill="1" applyAlignment="1">
      <alignment horizontal="left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571500</xdr:colOff>
      <xdr:row>0</xdr:row>
      <xdr:rowOff>100330</xdr:rowOff>
    </xdr:from>
    <xdr:to>
      <xdr:col>6</xdr:col>
      <xdr:colOff>28271</xdr:colOff>
      <xdr:row>5</xdr:row>
      <xdr:rowOff>38100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BDFF4D42-1661-478A-A03B-11E9170E8C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55620" y="100330"/>
          <a:ext cx="2991816" cy="87503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9525</xdr:colOff>
      <xdr:row>0</xdr:row>
      <xdr:rowOff>142875</xdr:rowOff>
    </xdr:from>
    <xdr:to>
      <xdr:col>7</xdr:col>
      <xdr:colOff>478155</xdr:colOff>
      <xdr:row>6</xdr:row>
      <xdr:rowOff>104775</xdr:rowOff>
    </xdr:to>
    <xdr:pic>
      <xdr:nvPicPr>
        <xdr:cNvPr id="7" name="Picture 2">
          <a:extLst>
            <a:ext uri="{FF2B5EF4-FFF2-40B4-BE49-F238E27FC236}">
              <a16:creationId xmlns:a16="http://schemas.microsoft.com/office/drawing/2014/main" id="{3F2D7983-3839-DBF8-AFA6-D8179AE944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229100" y="142875"/>
          <a:ext cx="3981450" cy="11525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svanen.se/for-foretag/kriterier-ansokan-avgifter/nya-byggnader-089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svanen.se/for-foretag/kriterier-ansokan-avgifter/nya-byggnader-089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F2E036-EEB9-43FC-90BB-293C8D8E80DE}">
  <sheetPr>
    <tabColor rgb="FFFF0000"/>
  </sheetPr>
  <dimension ref="B1:F12"/>
  <sheetViews>
    <sheetView workbookViewId="0">
      <selection activeCell="E11" sqref="E11"/>
    </sheetView>
  </sheetViews>
  <sheetFormatPr defaultRowHeight="14.45"/>
  <cols>
    <col min="1" max="1" width="3" customWidth="1"/>
    <col min="2" max="2" width="32.5703125" customWidth="1"/>
    <col min="5" max="5" width="24.140625" customWidth="1"/>
    <col min="6" max="6" width="9.140625" bestFit="1" customWidth="1"/>
  </cols>
  <sheetData>
    <row r="1" spans="2:6" ht="15" thickBot="1"/>
    <row r="2" spans="2:6">
      <c r="B2" s="30" t="s">
        <v>0</v>
      </c>
    </row>
    <row r="3" spans="2:6" ht="15" thickBot="1">
      <c r="B3" s="31" t="s">
        <v>1</v>
      </c>
    </row>
    <row r="4" spans="2:6" ht="15" thickBot="1"/>
    <row r="5" spans="2:6">
      <c r="B5" s="30" t="s">
        <v>2</v>
      </c>
    </row>
    <row r="6" spans="2:6" ht="15" thickBot="1">
      <c r="B6" s="31" t="s">
        <v>3</v>
      </c>
    </row>
    <row r="7" spans="2:6" ht="15" thickBot="1">
      <c r="D7" s="49" t="s">
        <v>4</v>
      </c>
      <c r="E7" s="50"/>
      <c r="F7" s="51"/>
    </row>
    <row r="8" spans="2:6">
      <c r="B8" s="30" t="s">
        <v>5</v>
      </c>
      <c r="D8" s="44" t="s">
        <v>6</v>
      </c>
      <c r="F8" s="45"/>
    </row>
    <row r="9" spans="2:6" ht="15" thickBot="1">
      <c r="B9" s="32">
        <v>2026</v>
      </c>
      <c r="D9" s="46" t="s">
        <v>7</v>
      </c>
      <c r="E9" s="47"/>
      <c r="F9" s="48"/>
    </row>
    <row r="10" spans="2:6" ht="15" thickBot="1"/>
    <row r="11" spans="2:6">
      <c r="B11" s="30" t="s">
        <v>8</v>
      </c>
    </row>
    <row r="12" spans="2:6" ht="15" thickBot="1">
      <c r="B12" s="32" t="s">
        <v>9</v>
      </c>
    </row>
  </sheetData>
  <dataValidations count="2">
    <dataValidation type="list" allowBlank="1" showInputMessage="1" showErrorMessage="1" sqref="B6" xr:uid="{09A1C815-A6F3-4819-92E3-8DE65057BED9}">
      <formula1>Priskategori</formula1>
    </dataValidation>
    <dataValidation type="list" allowBlank="1" showInputMessage="1" showErrorMessage="1" sqref="B3" xr:uid="{32D66FE6-BED4-4AC1-8A65-9B924174871C}">
      <formula1>Typ</formula1>
    </dataValidation>
  </dataValidations>
  <hyperlinks>
    <hyperlink ref="D9" r:id="rId1" xr:uid="{26A9758A-3ED9-431D-91E0-1AAC6F6CB516}"/>
  </hyperlinks>
  <pageMargins left="0.7" right="0.7" top="0.75" bottom="0.75" header="0.3" footer="0.3"/>
  <pageSetup paperSize="9" orientation="portrait" verticalDpi="0" r:id="rId2"/>
  <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2510B121-DCBE-4DF4-8F64-430ED36D2BFF}">
          <x14:formula1>
            <xm:f>Ansökningsår!$A$2:$A$4</xm:f>
          </x14:formula1>
          <xm:sqref>B9</xm:sqref>
        </x14:dataValidation>
        <x14:dataValidation type="list" allowBlank="1" showInputMessage="1" showErrorMessage="1" xr:uid="{E158C0D0-6F45-4E9C-B29F-48EA1C1356B3}">
          <x14:formula1>
            <xm:f>Priskategori!$F$2:$F$3</xm:f>
          </x14:formula1>
          <xm:sqref>B12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</sheetPr>
  <dimension ref="B1:H32"/>
  <sheetViews>
    <sheetView showZeros="0" tabSelected="1" zoomScaleNormal="100" workbookViewId="0">
      <selection activeCell="C4" sqref="C4"/>
    </sheetView>
  </sheetViews>
  <sheetFormatPr defaultColWidth="9.140625" defaultRowHeight="14.45"/>
  <cols>
    <col min="1" max="1" width="2.5703125" customWidth="1"/>
    <col min="2" max="2" width="30.140625" customWidth="1"/>
    <col min="3" max="3" width="10.5703125" customWidth="1"/>
    <col min="4" max="4" width="20.85546875" customWidth="1"/>
    <col min="5" max="5" width="4.5703125" style="15" customWidth="1"/>
    <col min="6" max="6" width="41.140625" bestFit="1" customWidth="1"/>
  </cols>
  <sheetData>
    <row r="1" spans="2:8" s="17" customFormat="1" ht="18.600000000000001">
      <c r="B1" s="59" t="str">
        <f>Val!B3</f>
        <v>Småhus/flerbostadshus</v>
      </c>
      <c r="C1" s="59"/>
      <c r="D1" s="52" t="s">
        <v>10</v>
      </c>
      <c r="E1" s="18"/>
    </row>
    <row r="2" spans="2:8" s="17" customFormat="1" ht="18.600000000000001">
      <c r="B2" s="38" t="str">
        <f>"Standard (" &amp; Val!B6 &amp; ")"</f>
        <v>Standard (Standardpris)</v>
      </c>
      <c r="C2" s="38"/>
      <c r="E2" s="18"/>
    </row>
    <row r="3" spans="2:8">
      <c r="B3" s="21" t="s">
        <v>11</v>
      </c>
    </row>
    <row r="4" spans="2:8" ht="15" thickBot="1">
      <c r="B4" s="21" t="s">
        <v>12</v>
      </c>
      <c r="C4" s="54"/>
    </row>
    <row r="5" spans="2:8">
      <c r="B5" s="13" t="s">
        <v>13</v>
      </c>
      <c r="C5" s="14"/>
    </row>
    <row r="6" spans="2:8">
      <c r="B6" s="1" t="str">
        <f>_xlfn.XLOOKUP(Val!B3,Typ!A:A,Typ!B:B)</f>
        <v>BOA</v>
      </c>
      <c r="C6" s="53"/>
    </row>
    <row r="7" spans="2:8">
      <c r="B7" s="1" t="s">
        <v>14</v>
      </c>
      <c r="C7" s="26" cm="1">
        <f t="array" ref="C7">ROUND(
    _xlfn.XLOOKUP(
        Val!$B$6,
        _xlfn.IFS(
            Val!$B$9=2024,Priskategori!A2:A4,
            Val!$B$9=2025,Priskategori!A9:A11,
            Val!$B$9=2026,Priskategori!A16:A18
        ),
        _xlfn.IFS(
            Val!$B$9=2024,Priskategori!B2:B4,
            Val!$B$9=2025,Priskategori!B9:B11,
            Val!$B$9=2026,Priskategori!B16:B18
        )
    )
    * _xlfn.XLOOKUP(Val!$B$9,Ansökningsår!A:A,Ansökningsår!B:B),
1)</f>
        <v>61.4</v>
      </c>
    </row>
    <row r="8" spans="2:8" ht="15" thickBot="1">
      <c r="B8" s="9" t="s">
        <v>15</v>
      </c>
      <c r="C8" s="27">
        <f>_xlfn.XLOOKUP(Val!$B$6,Priskategori!A:A,Priskategori!C:C)</f>
        <v>0</v>
      </c>
    </row>
    <row r="9" spans="2:8">
      <c r="B9" s="1" t="s">
        <v>16</v>
      </c>
      <c r="C9" s="20">
        <f>IF(C8=0,0,IF(C8&gt;C6,0,C6-C8))</f>
        <v>0</v>
      </c>
      <c r="F9" s="49" t="s">
        <v>4</v>
      </c>
      <c r="G9" s="50"/>
      <c r="H9" s="51"/>
    </row>
    <row r="10" spans="2:8" ht="15" thickBot="1">
      <c r="B10" s="2" t="s">
        <v>17</v>
      </c>
      <c r="C10" s="40" cm="1">
        <f t="array" ref="C10">IFERROR(ROUND(
    _xlfn.XLOOKUP(
        Val!$B$6,
        _xlfn.IFS(
            Val!$B$9=2024,Priskategori!A3:A4,
            Val!$B$9=2025,Priskategori!A10:A11,
            Val!$B$9=2026,Priskategori!A17:A18
        ),
        _xlfn.IFS(
            Val!$B$9=2024,Priskategori!D3:D4,
            Val!$B$9=2025,Priskategori!D10:D11,
            Val!$B$9=2026,Priskategori!D17:D18        )
    )
    * _xlfn.XLOOKUP(Val!$B$9,Ansökningsår!A:A,Ansökningsår!B:B),
1),0)</f>
        <v>0</v>
      </c>
      <c r="F10" s="44" t="s">
        <v>18</v>
      </c>
      <c r="H10" s="45"/>
    </row>
    <row r="11" spans="2:8" ht="15" thickBot="1">
      <c r="F11" s="58" t="s">
        <v>7</v>
      </c>
      <c r="G11" s="47"/>
      <c r="H11" s="48"/>
    </row>
    <row r="12" spans="2:8">
      <c r="B12" s="6" t="s">
        <v>19</v>
      </c>
      <c r="C12" s="7"/>
    </row>
    <row r="13" spans="2:8">
      <c r="B13" s="9" t="s">
        <v>20</v>
      </c>
      <c r="C13" s="10">
        <v>0.2</v>
      </c>
    </row>
    <row r="14" spans="2:8">
      <c r="B14" s="1" t="s">
        <v>21</v>
      </c>
      <c r="C14" s="33">
        <v>0.4</v>
      </c>
    </row>
    <row r="15" spans="2:8" ht="15" thickBot="1">
      <c r="B15" s="2" t="s">
        <v>22</v>
      </c>
      <c r="C15" s="5">
        <f>1-C13-C14</f>
        <v>0.4</v>
      </c>
    </row>
    <row r="16" spans="2:8" ht="15" thickBot="1"/>
    <row r="17" spans="2:6" ht="15" thickBot="1">
      <c r="B17" s="8" t="s">
        <v>23</v>
      </c>
      <c r="C17" s="7"/>
    </row>
    <row r="18" spans="2:6">
      <c r="B18" s="41" t="s">
        <v>24</v>
      </c>
      <c r="C18" s="42">
        <f>IF(C8=0,C7*C6,IF(C8&lt;C6,C7*C8+C9*C10,C7*C6))</f>
        <v>0</v>
      </c>
    </row>
    <row r="19" spans="2:6">
      <c r="B19" s="3" t="s">
        <v>25</v>
      </c>
      <c r="C19" s="11">
        <f>$C$18*C13</f>
        <v>0</v>
      </c>
    </row>
    <row r="20" spans="2:6">
      <c r="B20" s="3" t="s">
        <v>26</v>
      </c>
      <c r="C20" s="11">
        <f t="shared" ref="C20:C21" si="0">$C$18*C14</f>
        <v>0</v>
      </c>
    </row>
    <row r="21" spans="2:6" ht="15" thickBot="1">
      <c r="B21" s="4" t="s">
        <v>27</v>
      </c>
      <c r="C21" s="12">
        <f t="shared" si="0"/>
        <v>0</v>
      </c>
    </row>
    <row r="22" spans="2:6" ht="15" thickBot="1"/>
    <row r="23" spans="2:6" ht="15" thickBot="1">
      <c r="B23" s="8" t="str">
        <f>"Ansökningsavgift "&amp;_xlfn.XLOOKUP(Val!$B$12,Priskategori!F2:F3,Priskategori!H2:H3)</f>
        <v>Ansökningsavgift utan grundlicens</v>
      </c>
      <c r="C23" s="7"/>
    </row>
    <row r="24" spans="2:6" ht="15" thickBot="1">
      <c r="B24" s="55"/>
      <c r="C24" s="56">
        <f ca="1">INDEX(Priskategori!N8:P9,MATCH(Val!B12,Priskategori!M8:M9,0),MATCH(Val!B9,Priskategori!N7:'Priskategori'!P7,0))*_xlfn.XLOOKUP(Val!$B$9,Ansökningsår!A:A,Ansökningsår!B:B)</f>
        <v>56528.455000000002</v>
      </c>
    </row>
    <row r="27" spans="2:6">
      <c r="B27" s="19"/>
      <c r="C27" s="19"/>
      <c r="F27" s="57"/>
    </row>
    <row r="28" spans="2:6">
      <c r="B28" s="19"/>
      <c r="C28" s="19"/>
      <c r="D28" s="39"/>
    </row>
    <row r="29" spans="2:6">
      <c r="B29" s="19"/>
      <c r="C29" s="19"/>
    </row>
    <row r="30" spans="2:6">
      <c r="C30" s="19"/>
      <c r="E30" s="16"/>
    </row>
    <row r="31" spans="2:6">
      <c r="B31" s="43"/>
      <c r="C31" s="19"/>
    </row>
    <row r="32" spans="2:6">
      <c r="C32" s="19"/>
    </row>
  </sheetData>
  <sheetProtection sheet="1" selectLockedCells="1"/>
  <mergeCells count="1">
    <mergeCell ref="B1:C1"/>
  </mergeCells>
  <hyperlinks>
    <hyperlink ref="F11" r:id="rId1" xr:uid="{EE3F76A6-51A4-47EC-8451-817199584896}"/>
  </hyperlinks>
  <pageMargins left="0.7" right="0.7" top="0.75" bottom="0.75" header="0.3" footer="0.3"/>
  <pageSetup paperSize="9" orientation="portrait" verticalDpi="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E737C2-6F8D-4E5B-B668-579B51AEF91B}">
  <dimension ref="A1:B4"/>
  <sheetViews>
    <sheetView workbookViewId="0">
      <selection activeCell="E39" sqref="E39"/>
    </sheetView>
  </sheetViews>
  <sheetFormatPr defaultRowHeight="14.45"/>
  <cols>
    <col min="1" max="1" width="17.7109375" style="35" customWidth="1"/>
    <col min="2" max="2" width="9.140625" style="37"/>
  </cols>
  <sheetData>
    <row r="1" spans="1:2">
      <c r="A1" s="34" t="s">
        <v>5</v>
      </c>
      <c r="B1" s="36" t="s">
        <v>28</v>
      </c>
    </row>
    <row r="2" spans="1:2">
      <c r="A2" s="35">
        <v>2024</v>
      </c>
      <c r="B2" s="37">
        <v>11.154500000000001</v>
      </c>
    </row>
    <row r="3" spans="1:2">
      <c r="A3" s="35">
        <v>2025</v>
      </c>
      <c r="B3" s="37">
        <v>11.4223</v>
      </c>
    </row>
    <row r="4" spans="1:2">
      <c r="A4" s="35">
        <v>2026</v>
      </c>
      <c r="B4" s="37">
        <v>10.8085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BD874E-95D1-485A-BEDC-673C3344E0B6}">
  <dimension ref="A1:P21"/>
  <sheetViews>
    <sheetView workbookViewId="0">
      <selection activeCell="E25" sqref="E25"/>
    </sheetView>
  </sheetViews>
  <sheetFormatPr defaultRowHeight="14.45"/>
  <cols>
    <col min="1" max="1" width="14.5703125" customWidth="1"/>
    <col min="2" max="4" width="10.5703125" customWidth="1"/>
    <col min="6" max="6" width="10.7109375" bestFit="1" customWidth="1"/>
    <col min="13" max="13" width="11" bestFit="1" customWidth="1"/>
  </cols>
  <sheetData>
    <row r="1" spans="1:16" ht="43.5">
      <c r="B1" s="24" t="s">
        <v>29</v>
      </c>
      <c r="C1" s="24" t="s">
        <v>15</v>
      </c>
      <c r="D1" s="28" t="s">
        <v>30</v>
      </c>
      <c r="F1" t="s">
        <v>31</v>
      </c>
      <c r="G1" t="s">
        <v>32</v>
      </c>
    </row>
    <row r="2" spans="1:16">
      <c r="A2" s="1" t="s">
        <v>3</v>
      </c>
      <c r="B2" s="22">
        <v>5.5</v>
      </c>
      <c r="C2" s="25"/>
      <c r="D2" s="22"/>
      <c r="F2" t="s">
        <v>33</v>
      </c>
      <c r="G2">
        <v>2000</v>
      </c>
      <c r="H2" t="s">
        <v>34</v>
      </c>
    </row>
    <row r="3" spans="1:16">
      <c r="A3" s="1" t="s">
        <v>35</v>
      </c>
      <c r="B3" s="22">
        <v>4.5</v>
      </c>
      <c r="C3" s="25">
        <v>2500</v>
      </c>
      <c r="D3" s="22">
        <v>2.7</v>
      </c>
      <c r="F3" t="s">
        <v>9</v>
      </c>
      <c r="G3">
        <v>5000</v>
      </c>
      <c r="H3" t="s">
        <v>36</v>
      </c>
    </row>
    <row r="4" spans="1:16">
      <c r="A4" s="1" t="s">
        <v>37</v>
      </c>
      <c r="B4" s="22">
        <v>4.5</v>
      </c>
      <c r="C4" s="25">
        <v>2500</v>
      </c>
      <c r="D4" s="22">
        <v>1.1000000000000001</v>
      </c>
    </row>
    <row r="5" spans="1:16">
      <c r="D5" s="22"/>
    </row>
    <row r="6" spans="1:16">
      <c r="M6" t="s">
        <v>31</v>
      </c>
      <c r="N6" t="s">
        <v>5</v>
      </c>
    </row>
    <row r="7" spans="1:16">
      <c r="A7">
        <v>2025</v>
      </c>
      <c r="N7">
        <v>2024</v>
      </c>
      <c r="O7">
        <v>2025</v>
      </c>
      <c r="P7">
        <v>2026</v>
      </c>
    </row>
    <row r="8" spans="1:16" ht="43.5">
      <c r="B8" s="24" t="s">
        <v>29</v>
      </c>
      <c r="C8" s="24" t="s">
        <v>15</v>
      </c>
      <c r="D8" s="28" t="s">
        <v>30</v>
      </c>
      <c r="F8" t="s">
        <v>31</v>
      </c>
      <c r="G8" t="s">
        <v>32</v>
      </c>
      <c r="M8" t="s">
        <v>33</v>
      </c>
      <c r="N8">
        <v>2000</v>
      </c>
      <c r="O8">
        <v>2060</v>
      </c>
      <c r="P8">
        <v>2090</v>
      </c>
    </row>
    <row r="9" spans="1:16">
      <c r="A9" s="1" t="s">
        <v>3</v>
      </c>
      <c r="B9" s="22">
        <v>5.6</v>
      </c>
      <c r="C9" s="25"/>
      <c r="D9" s="22"/>
      <c r="F9" t="s">
        <v>33</v>
      </c>
      <c r="G9">
        <v>2060</v>
      </c>
      <c r="H9" t="s">
        <v>34</v>
      </c>
      <c r="M9" t="s">
        <v>9</v>
      </c>
      <c r="N9">
        <v>5000</v>
      </c>
      <c r="O9">
        <v>5150</v>
      </c>
      <c r="P9">
        <v>5230</v>
      </c>
    </row>
    <row r="10" spans="1:16">
      <c r="A10" s="1" t="s">
        <v>35</v>
      </c>
      <c r="B10" s="22">
        <v>4.5999999999999996</v>
      </c>
      <c r="C10" s="25">
        <v>2500</v>
      </c>
      <c r="D10" s="22">
        <v>2.78</v>
      </c>
      <c r="F10" t="s">
        <v>9</v>
      </c>
      <c r="G10">
        <v>5150</v>
      </c>
      <c r="H10" t="s">
        <v>36</v>
      </c>
    </row>
    <row r="11" spans="1:16">
      <c r="A11" s="1" t="s">
        <v>37</v>
      </c>
      <c r="B11" s="22">
        <v>4.5999999999999996</v>
      </c>
      <c r="C11" s="25">
        <v>2500</v>
      </c>
      <c r="D11" s="22">
        <v>1.1299999999999999</v>
      </c>
    </row>
    <row r="12" spans="1:16">
      <c r="M12" t="e" cm="1">
        <f t="array" ref="M12">_xlfn.XLOOKUP(Val!$B$9,N7:O7,N8:O9)</f>
        <v>#N/A</v>
      </c>
    </row>
    <row r="14" spans="1:16">
      <c r="A14">
        <v>2026</v>
      </c>
    </row>
    <row r="15" spans="1:16" ht="43.5">
      <c r="B15" s="24" t="s">
        <v>29</v>
      </c>
      <c r="C15" s="24" t="s">
        <v>15</v>
      </c>
      <c r="D15" s="28" t="s">
        <v>30</v>
      </c>
    </row>
    <row r="16" spans="1:16">
      <c r="A16" s="1" t="s">
        <v>3</v>
      </c>
      <c r="B16" s="22">
        <v>5.68</v>
      </c>
      <c r="C16" s="25"/>
      <c r="D16" s="22"/>
      <c r="M16">
        <f>_xlfn.XLOOKUP(Val!$B$12,Priskategori!F9:F10,Priskategori!G9:G10)</f>
        <v>5150</v>
      </c>
    </row>
    <row r="17" spans="1:13">
      <c r="A17" s="1" t="s">
        <v>35</v>
      </c>
      <c r="B17" s="22">
        <v>4.67</v>
      </c>
      <c r="C17" s="25">
        <v>2500</v>
      </c>
      <c r="D17" s="22">
        <v>2.82</v>
      </c>
    </row>
    <row r="18" spans="1:13">
      <c r="A18" s="1" t="s">
        <v>37</v>
      </c>
      <c r="B18" s="22">
        <v>4.67</v>
      </c>
      <c r="C18" s="25">
        <v>2500</v>
      </c>
      <c r="D18" s="22">
        <v>1.1399999999999999</v>
      </c>
    </row>
    <row r="21" spans="1:13">
      <c r="M21" t="e">
        <f ca="1">INDEX(N8:O9,MATCH(Val!B12,Priskategori!M8:M9,0),MATCH(Val!B9,Priskategori!N7:'Priskategori'!O7,0))</f>
        <v>#N/A</v>
      </c>
    </row>
  </sheetData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2126C3-2F8B-46F4-92B2-F9693623A58B}">
  <dimension ref="A1:B5"/>
  <sheetViews>
    <sheetView workbookViewId="0">
      <selection activeCell="B4" sqref="B4"/>
    </sheetView>
  </sheetViews>
  <sheetFormatPr defaultRowHeight="14.45"/>
  <cols>
    <col min="1" max="1" width="32.5703125" customWidth="1"/>
    <col min="2" max="2" width="10.5703125" customWidth="1"/>
  </cols>
  <sheetData>
    <row r="1" spans="1:2" ht="29.1">
      <c r="A1" s="23" t="s">
        <v>0</v>
      </c>
      <c r="B1" s="29" t="s">
        <v>38</v>
      </c>
    </row>
    <row r="2" spans="1:2">
      <c r="A2" t="s">
        <v>1</v>
      </c>
      <c r="B2" t="s">
        <v>39</v>
      </c>
    </row>
    <row r="3" spans="1:2">
      <c r="A3" t="s">
        <v>40</v>
      </c>
      <c r="B3" t="s">
        <v>41</v>
      </c>
    </row>
    <row r="4" spans="1:2">
      <c r="A4" t="s">
        <v>42</v>
      </c>
      <c r="B4" t="s">
        <v>43</v>
      </c>
    </row>
    <row r="5" spans="1:2">
      <c r="A5" t="s">
        <v>44</v>
      </c>
      <c r="B5" t="s">
        <v>41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F122E503A90DC4289510D003F214F03" ma:contentTypeVersion="6" ma:contentTypeDescription="Create a new document." ma:contentTypeScope="" ma:versionID="a4061292054ff180a0509b4774b9cbed">
  <xsd:schema xmlns:xsd="http://www.w3.org/2001/XMLSchema" xmlns:xs="http://www.w3.org/2001/XMLSchema" xmlns:p="http://schemas.microsoft.com/office/2006/metadata/properties" xmlns:ns2="365d5a78-8493-4cba-b02e-d85173e803d2" xmlns:ns3="c7c75cf5-74be-4ac0-8874-1a8450198992" targetNamespace="http://schemas.microsoft.com/office/2006/metadata/properties" ma:root="true" ma:fieldsID="a7f768cb176925eeae5a01f47d0d15e4" ns2:_="" ns3:_="">
    <xsd:import namespace="365d5a78-8493-4cba-b02e-d85173e803d2"/>
    <xsd:import namespace="c7c75cf5-74be-4ac0-8874-1a845019899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5d5a78-8493-4cba-b02e-d85173e803d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7c75cf5-74be-4ac0-8874-1a8450198992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27D1D6E-4D49-4EF9-A958-FFEE57998406}"/>
</file>

<file path=customXml/itemProps2.xml><?xml version="1.0" encoding="utf-8"?>
<ds:datastoreItem xmlns:ds="http://schemas.openxmlformats.org/officeDocument/2006/customXml" ds:itemID="{1139CCE2-EC00-4B4B-8944-FB906B9D1550}"/>
</file>

<file path=customXml/itemProps3.xml><?xml version="1.0" encoding="utf-8"?>
<ds:datastoreItem xmlns:ds="http://schemas.openxmlformats.org/officeDocument/2006/customXml" ds:itemID="{D2DA7E98-BBA8-4D5D-8F0B-D72345F3E21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Miljömärkning Sverige AB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Katarina Pramner (Svanen)</dc:creator>
  <cp:keywords/>
  <dc:description/>
  <cp:lastModifiedBy>Linn Järnemar (Svanen)</cp:lastModifiedBy>
  <cp:revision/>
  <dcterms:created xsi:type="dcterms:W3CDTF">2017-06-08T12:46:23Z</dcterms:created>
  <dcterms:modified xsi:type="dcterms:W3CDTF">2026-01-13T13:27:24Z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0x010100AF122E503A90DC4289510D003F214F03</vt:lpwstr>
  </property>
  <property fmtid="{D5CDD505-2E9C-101B-9397-08002B2CF9AE}" pid="3" name="Product Group">
    <vt:lpwstr>140;#Small houses, apartment buildings and buildings for schools and pre-schools (089)|ece1914f-95b6-48c1-836d-785bc7a7e8c9</vt:lpwstr>
  </property>
  <property fmtid="{D5CDD505-2E9C-101B-9397-08002B2CF9AE}" pid="4" name="Year">
    <vt:lpwstr/>
  </property>
  <property fmtid="{D5CDD505-2E9C-101B-9397-08002B2CF9AE}" pid="5" name="MediaServiceImageTags">
    <vt:lpwstr/>
  </property>
</Properties>
</file>